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arm\Fertility\"/>
    </mc:Choice>
  </mc:AlternateContent>
  <bookViews>
    <workbookView xWindow="480" yWindow="420" windowWidth="20835" windowHeight="9510"/>
  </bookViews>
  <sheets>
    <sheet name="2018 N calculations" sheetId="3" r:id="rId1"/>
    <sheet name="2017 Fertigation Planner" sheetId="5" r:id="rId2"/>
    <sheet name="Fertigation Schedule" sheetId="7" r:id="rId3"/>
    <sheet name="Fertigation Log" sheetId="6" r:id="rId4"/>
  </sheets>
  <definedNames>
    <definedName name="_xlnm._FilterDatabase" localSheetId="1" hidden="1">'2017 Fertigation Planner'!$A$1:$U$41</definedName>
    <definedName name="_xlnm._FilterDatabase" localSheetId="0" hidden="1">'2018 N calculations'!$A$1:$BK$114</definedName>
    <definedName name="_xlnm._FilterDatabase" localSheetId="3" hidden="1">'Fertigation Log'!$A$1:$K$38</definedName>
    <definedName name="_xlnm._FilterDatabase" localSheetId="2" hidden="1">'Fertigation Schedule'!$A$1:$F$15</definedName>
    <definedName name="_xlnm.Print_Area" localSheetId="1">'2017 Fertigation Planner'!$A$30:$G$39</definedName>
    <definedName name="_xlnm.Print_Area" localSheetId="0">'2018 N calculations'!#REF!</definedName>
    <definedName name="_xlnm.Print_Area" localSheetId="2">'Fertigation Schedule'!$A$20:$F$29</definedName>
    <definedName name="_xlnm.Print_Titles" localSheetId="1">'2017 Fertigation Planner'!$A:$C,'2017 Fertigation Planner'!$1:$1</definedName>
    <definedName name="_xlnm.Print_Titles" localSheetId="0">'2018 N calculations'!$A:$B,'2018 N calculations'!$1:$1</definedName>
    <definedName name="_xlnm.Print_Titles" localSheetId="2">'Fertigation Schedule'!$1:$1</definedName>
  </definedNames>
  <calcPr calcId="152511" concurrentCalc="0"/>
  <fileRecoveryPr autoRecover="0"/>
</workbook>
</file>

<file path=xl/calcChain.xml><?xml version="1.0" encoding="utf-8"?>
<calcChain xmlns="http://schemas.openxmlformats.org/spreadsheetml/2006/main">
  <c r="AX8" i="3" l="1"/>
  <c r="D4" i="3"/>
  <c r="BI72" i="3"/>
  <c r="BJ72" i="3"/>
  <c r="BK72" i="3"/>
  <c r="BI73" i="3"/>
  <c r="BJ73" i="3"/>
  <c r="BK73" i="3"/>
  <c r="BF72" i="3"/>
  <c r="BF73" i="3"/>
  <c r="BB72" i="3"/>
  <c r="BB73" i="3"/>
  <c r="BB74" i="3"/>
  <c r="AW72" i="3"/>
  <c r="AX72" i="3"/>
  <c r="AY72" i="3"/>
  <c r="AW73" i="3"/>
  <c r="AX73" i="3"/>
  <c r="AY73" i="3"/>
  <c r="AS72" i="3"/>
  <c r="AT72" i="3"/>
  <c r="AU72" i="3"/>
  <c r="AS73" i="3"/>
  <c r="AT73" i="3"/>
  <c r="AU73" i="3"/>
  <c r="AM72" i="3"/>
  <c r="AN72" i="3"/>
  <c r="AO72" i="3"/>
  <c r="AM73" i="3"/>
  <c r="AN73" i="3"/>
  <c r="AO73" i="3"/>
  <c r="AM74" i="3"/>
  <c r="AN74" i="3"/>
  <c r="AO74" i="3"/>
  <c r="AG72" i="3"/>
  <c r="AH72" i="3"/>
  <c r="AI72" i="3"/>
  <c r="AG73" i="3"/>
  <c r="AH73" i="3"/>
  <c r="AI73" i="3"/>
  <c r="AA72" i="3"/>
  <c r="AB72" i="3"/>
  <c r="AC72" i="3"/>
  <c r="AA73" i="3"/>
  <c r="AB73" i="3"/>
  <c r="AC73" i="3"/>
  <c r="AA74" i="3"/>
  <c r="AB74" i="3"/>
  <c r="AC74" i="3"/>
  <c r="U72" i="3"/>
  <c r="V72" i="3"/>
  <c r="W72" i="3"/>
  <c r="U73" i="3"/>
  <c r="V73" i="3"/>
  <c r="W73" i="3"/>
  <c r="I72" i="3"/>
  <c r="J72" i="3"/>
  <c r="K72" i="3"/>
  <c r="I73" i="3"/>
  <c r="J73" i="3"/>
  <c r="K73" i="3"/>
  <c r="D72" i="3"/>
  <c r="E72" i="3"/>
  <c r="F72" i="3"/>
  <c r="G72" i="3"/>
  <c r="D73" i="3"/>
  <c r="E73" i="3"/>
  <c r="F73" i="3"/>
  <c r="G73" i="3"/>
  <c r="AS120" i="3"/>
  <c r="I120" i="3"/>
  <c r="J120" i="3"/>
  <c r="K120" i="3"/>
  <c r="AS121" i="3"/>
  <c r="I121" i="3"/>
  <c r="J121" i="3"/>
  <c r="K121" i="3"/>
  <c r="AS122" i="3"/>
  <c r="I122" i="3"/>
  <c r="J122" i="3"/>
  <c r="K122" i="3"/>
  <c r="AS123" i="3"/>
  <c r="I123" i="3"/>
  <c r="J123" i="3"/>
  <c r="K123" i="3"/>
  <c r="AS124" i="3"/>
  <c r="I124" i="3"/>
  <c r="J124" i="3"/>
  <c r="K124" i="3"/>
  <c r="I125" i="3"/>
  <c r="J125" i="3"/>
  <c r="K125" i="3"/>
  <c r="U110" i="3"/>
  <c r="V110" i="3"/>
  <c r="AB110" i="3"/>
  <c r="AN110" i="3"/>
  <c r="AT110" i="3"/>
  <c r="AA110" i="3"/>
  <c r="AM110" i="3"/>
  <c r="AS110" i="3"/>
  <c r="AX110" i="3"/>
  <c r="AY110" i="3"/>
  <c r="BB110" i="3"/>
  <c r="BF110" i="3"/>
  <c r="BI110" i="3"/>
  <c r="BJ110" i="3"/>
  <c r="BK110" i="3"/>
  <c r="I110" i="3"/>
  <c r="J110" i="3"/>
  <c r="K110" i="3"/>
  <c r="U111" i="3"/>
  <c r="V111" i="3"/>
  <c r="AB111" i="3"/>
  <c r="AN111" i="3"/>
  <c r="AT111" i="3"/>
  <c r="AA111" i="3"/>
  <c r="AM111" i="3"/>
  <c r="AS111" i="3"/>
  <c r="AX111" i="3"/>
  <c r="AY111" i="3"/>
  <c r="BB111" i="3"/>
  <c r="BF111" i="3"/>
  <c r="BI111" i="3"/>
  <c r="BJ111" i="3"/>
  <c r="BK111" i="3"/>
  <c r="I111" i="3"/>
  <c r="J111" i="3"/>
  <c r="K111" i="3"/>
  <c r="BB112" i="3"/>
  <c r="U112" i="3"/>
  <c r="V112" i="3"/>
  <c r="AB112" i="3"/>
  <c r="AN112" i="3"/>
  <c r="AT112" i="3"/>
  <c r="AA112" i="3"/>
  <c r="AM112" i="3"/>
  <c r="AS112" i="3"/>
  <c r="AX112" i="3"/>
  <c r="AY112" i="3"/>
  <c r="BF112" i="3"/>
  <c r="BI112" i="3"/>
  <c r="BJ112" i="3"/>
  <c r="BK112" i="3"/>
  <c r="I112" i="3"/>
  <c r="J112" i="3"/>
  <c r="K112" i="3"/>
  <c r="BB113" i="3"/>
  <c r="U113" i="3"/>
  <c r="V113" i="3"/>
  <c r="AB113" i="3"/>
  <c r="AN113" i="3"/>
  <c r="AT113" i="3"/>
  <c r="AA113" i="3"/>
  <c r="AM113" i="3"/>
  <c r="AS113" i="3"/>
  <c r="AX113" i="3"/>
  <c r="AY113" i="3"/>
  <c r="BF113" i="3"/>
  <c r="BI113" i="3"/>
  <c r="BJ113" i="3"/>
  <c r="BK113" i="3"/>
  <c r="I113" i="3"/>
  <c r="J113" i="3"/>
  <c r="K113" i="3"/>
  <c r="BB114" i="3"/>
  <c r="U114" i="3"/>
  <c r="V114" i="3"/>
  <c r="AB114" i="3"/>
  <c r="AN114" i="3"/>
  <c r="AT114" i="3"/>
  <c r="AA114" i="3"/>
  <c r="AM114" i="3"/>
  <c r="AS114" i="3"/>
  <c r="AX114" i="3"/>
  <c r="AY114" i="3"/>
  <c r="BF114" i="3"/>
  <c r="BI114" i="3"/>
  <c r="BJ114" i="3"/>
  <c r="BK114" i="3"/>
  <c r="I114" i="3"/>
  <c r="J114" i="3"/>
  <c r="K114" i="3"/>
  <c r="BB102" i="3"/>
  <c r="U102" i="3"/>
  <c r="V102" i="3"/>
  <c r="AB102" i="3"/>
  <c r="AN102" i="3"/>
  <c r="AT102" i="3"/>
  <c r="AA102" i="3"/>
  <c r="AM102" i="3"/>
  <c r="AS102" i="3"/>
  <c r="AX102" i="3"/>
  <c r="AY102" i="3"/>
  <c r="BF102" i="3"/>
  <c r="BI102" i="3"/>
  <c r="BJ102" i="3"/>
  <c r="BK102" i="3"/>
  <c r="I102" i="3"/>
  <c r="J102" i="3"/>
  <c r="K102" i="3"/>
  <c r="U103" i="3"/>
  <c r="V103" i="3"/>
  <c r="AB103" i="3"/>
  <c r="AN103" i="3"/>
  <c r="AT103" i="3"/>
  <c r="AA103" i="3"/>
  <c r="AM103" i="3"/>
  <c r="AS103" i="3"/>
  <c r="AX103" i="3"/>
  <c r="AY103" i="3"/>
  <c r="BB103" i="3"/>
  <c r="BF103" i="3"/>
  <c r="BI103" i="3"/>
  <c r="BJ103" i="3"/>
  <c r="BK103" i="3"/>
  <c r="I103" i="3"/>
  <c r="J103" i="3"/>
  <c r="K103" i="3"/>
  <c r="U104" i="3"/>
  <c r="V104" i="3"/>
  <c r="AB104" i="3"/>
  <c r="AN104" i="3"/>
  <c r="AT104" i="3"/>
  <c r="AA104" i="3"/>
  <c r="AM104" i="3"/>
  <c r="AS104" i="3"/>
  <c r="AX104" i="3"/>
  <c r="AY104" i="3"/>
  <c r="BB104" i="3"/>
  <c r="BF104" i="3"/>
  <c r="BI104" i="3"/>
  <c r="BJ104" i="3"/>
  <c r="BK104" i="3"/>
  <c r="I104" i="3"/>
  <c r="J104" i="3"/>
  <c r="K104" i="3"/>
  <c r="BB105" i="3"/>
  <c r="U105" i="3"/>
  <c r="V105" i="3"/>
  <c r="AB105" i="3"/>
  <c r="AN105" i="3"/>
  <c r="AT105" i="3"/>
  <c r="AA105" i="3"/>
  <c r="AM105" i="3"/>
  <c r="AS105" i="3"/>
  <c r="AX105" i="3"/>
  <c r="AY105" i="3"/>
  <c r="BF105" i="3"/>
  <c r="BI105" i="3"/>
  <c r="BJ105" i="3"/>
  <c r="BK105" i="3"/>
  <c r="I105" i="3"/>
  <c r="J105" i="3"/>
  <c r="K105" i="3"/>
  <c r="BB94" i="3"/>
  <c r="U94" i="3"/>
  <c r="V94" i="3"/>
  <c r="AB94" i="3"/>
  <c r="AN94" i="3"/>
  <c r="AT94" i="3"/>
  <c r="AA94" i="3"/>
  <c r="AM94" i="3"/>
  <c r="AS94" i="3"/>
  <c r="AX94" i="3"/>
  <c r="AY94" i="3"/>
  <c r="BF94" i="3"/>
  <c r="BI94" i="3"/>
  <c r="BJ94" i="3"/>
  <c r="BK94" i="3"/>
  <c r="I94" i="3"/>
  <c r="J94" i="3"/>
  <c r="K94" i="3"/>
  <c r="BB95" i="3"/>
  <c r="U95" i="3"/>
  <c r="V95" i="3"/>
  <c r="AB95" i="3"/>
  <c r="AN95" i="3"/>
  <c r="AT95" i="3"/>
  <c r="AA95" i="3"/>
  <c r="AM95" i="3"/>
  <c r="AS95" i="3"/>
  <c r="AX95" i="3"/>
  <c r="AY95" i="3"/>
  <c r="BF95" i="3"/>
  <c r="BI95" i="3"/>
  <c r="BJ95" i="3"/>
  <c r="BK95" i="3"/>
  <c r="I95" i="3"/>
  <c r="J95" i="3"/>
  <c r="K95" i="3"/>
  <c r="BB96" i="3"/>
  <c r="U96" i="3"/>
  <c r="V96" i="3"/>
  <c r="AB96" i="3"/>
  <c r="AN96" i="3"/>
  <c r="AT96" i="3"/>
  <c r="AA96" i="3"/>
  <c r="AM96" i="3"/>
  <c r="AS96" i="3"/>
  <c r="AX96" i="3"/>
  <c r="AY96" i="3"/>
  <c r="BF96" i="3"/>
  <c r="BI96" i="3"/>
  <c r="BJ96" i="3"/>
  <c r="BK96" i="3"/>
  <c r="I96" i="3"/>
  <c r="J96" i="3"/>
  <c r="K96" i="3"/>
  <c r="BB97" i="3"/>
  <c r="U97" i="3"/>
  <c r="V97" i="3"/>
  <c r="AB97" i="3"/>
  <c r="AN97" i="3"/>
  <c r="AT97" i="3"/>
  <c r="AA97" i="3"/>
  <c r="AM97" i="3"/>
  <c r="AS97" i="3"/>
  <c r="AX97" i="3"/>
  <c r="AY97" i="3"/>
  <c r="BF97" i="3"/>
  <c r="BI97" i="3"/>
  <c r="BJ97" i="3"/>
  <c r="BK97" i="3"/>
  <c r="I97" i="3"/>
  <c r="J97" i="3"/>
  <c r="K97" i="3"/>
  <c r="BB98" i="3"/>
  <c r="U98" i="3"/>
  <c r="V98" i="3"/>
  <c r="AB98" i="3"/>
  <c r="AN98" i="3"/>
  <c r="AT98" i="3"/>
  <c r="AA98" i="3"/>
  <c r="AM98" i="3"/>
  <c r="AS98" i="3"/>
  <c r="AX98" i="3"/>
  <c r="AY98" i="3"/>
  <c r="BF98" i="3"/>
  <c r="BI98" i="3"/>
  <c r="BJ98" i="3"/>
  <c r="BK98" i="3"/>
  <c r="I98" i="3"/>
  <c r="J98" i="3"/>
  <c r="K98" i="3"/>
  <c r="BB99" i="3"/>
  <c r="U99" i="3"/>
  <c r="V99" i="3"/>
  <c r="AB99" i="3"/>
  <c r="AN99" i="3"/>
  <c r="AT99" i="3"/>
  <c r="AA99" i="3"/>
  <c r="AM99" i="3"/>
  <c r="AS99" i="3"/>
  <c r="AX99" i="3"/>
  <c r="AY99" i="3"/>
  <c r="BF99" i="3"/>
  <c r="BI99" i="3"/>
  <c r="BJ99" i="3"/>
  <c r="BK99" i="3"/>
  <c r="I99" i="3"/>
  <c r="J99" i="3"/>
  <c r="K99" i="3"/>
  <c r="BB92" i="3"/>
  <c r="U92" i="3"/>
  <c r="V92" i="3"/>
  <c r="AB92" i="3"/>
  <c r="AN92" i="3"/>
  <c r="AT92" i="3"/>
  <c r="AA92" i="3"/>
  <c r="AM92" i="3"/>
  <c r="AS92" i="3"/>
  <c r="AX92" i="3"/>
  <c r="AY92" i="3"/>
  <c r="BF92" i="3"/>
  <c r="BI92" i="3"/>
  <c r="BJ92" i="3"/>
  <c r="BK92" i="3"/>
  <c r="I92" i="3"/>
  <c r="J92" i="3"/>
  <c r="K92" i="3"/>
  <c r="BB81" i="3"/>
  <c r="U81" i="3"/>
  <c r="V81" i="3"/>
  <c r="AB81" i="3"/>
  <c r="AN81" i="3"/>
  <c r="AT81" i="3"/>
  <c r="AA81" i="3"/>
  <c r="AM81" i="3"/>
  <c r="AS81" i="3"/>
  <c r="AX81" i="3"/>
  <c r="AY81" i="3"/>
  <c r="BF81" i="3"/>
  <c r="BI81" i="3"/>
  <c r="BJ81" i="3"/>
  <c r="BK81" i="3"/>
  <c r="I81" i="3"/>
  <c r="J81" i="3"/>
  <c r="K81" i="3"/>
  <c r="BB79" i="3"/>
  <c r="U79" i="3"/>
  <c r="V79" i="3"/>
  <c r="AB79" i="3"/>
  <c r="AN79" i="3"/>
  <c r="AT79" i="3"/>
  <c r="AA79" i="3"/>
  <c r="AM79" i="3"/>
  <c r="AS79" i="3"/>
  <c r="AX79" i="3"/>
  <c r="AY79" i="3"/>
  <c r="BF79" i="3"/>
  <c r="BI79" i="3"/>
  <c r="BJ79" i="3"/>
  <c r="BK79" i="3"/>
  <c r="I79" i="3"/>
  <c r="J79" i="3"/>
  <c r="K79" i="3"/>
  <c r="BB77" i="3"/>
  <c r="U77" i="3"/>
  <c r="V77" i="3"/>
  <c r="AB77" i="3"/>
  <c r="AN77" i="3"/>
  <c r="AT77" i="3"/>
  <c r="AA77" i="3"/>
  <c r="AM77" i="3"/>
  <c r="AS77" i="3"/>
  <c r="AX77" i="3"/>
  <c r="AY77" i="3"/>
  <c r="BF77" i="3"/>
  <c r="BI77" i="3"/>
  <c r="BJ77" i="3"/>
  <c r="BK77" i="3"/>
  <c r="I77" i="3"/>
  <c r="J77" i="3"/>
  <c r="K77" i="3"/>
  <c r="BB71" i="3"/>
  <c r="AT71" i="3"/>
  <c r="AS71" i="3"/>
  <c r="U71" i="3"/>
  <c r="V71" i="3"/>
  <c r="AB71" i="3"/>
  <c r="AN71" i="3"/>
  <c r="AA71" i="3"/>
  <c r="AM71" i="3"/>
  <c r="AX71" i="3"/>
  <c r="AU71" i="3"/>
  <c r="W71" i="3"/>
  <c r="AC71" i="3"/>
  <c r="AG71" i="3"/>
  <c r="AH71" i="3"/>
  <c r="AI71" i="3"/>
  <c r="AO71" i="3"/>
  <c r="AW71" i="3"/>
  <c r="AY71" i="3"/>
  <c r="BF71" i="3"/>
  <c r="BI71" i="3"/>
  <c r="BJ71" i="3"/>
  <c r="BK71" i="3"/>
  <c r="I71" i="3"/>
  <c r="J71" i="3"/>
  <c r="K71" i="3"/>
  <c r="U74" i="3"/>
  <c r="V74" i="3"/>
  <c r="AT74" i="3"/>
  <c r="AS74" i="3"/>
  <c r="AX74" i="3"/>
  <c r="AY74" i="3"/>
  <c r="BF74" i="3"/>
  <c r="BI74" i="3"/>
  <c r="BJ74" i="3"/>
  <c r="BK74" i="3"/>
  <c r="I74" i="3"/>
  <c r="J74" i="3"/>
  <c r="K74" i="3"/>
  <c r="BB75" i="3"/>
  <c r="U75" i="3"/>
  <c r="V75" i="3"/>
  <c r="AB75" i="3"/>
  <c r="AN75" i="3"/>
  <c r="AT75" i="3"/>
  <c r="AA75" i="3"/>
  <c r="AM75" i="3"/>
  <c r="AS75" i="3"/>
  <c r="AX75" i="3"/>
  <c r="AY75" i="3"/>
  <c r="BF75" i="3"/>
  <c r="BI75" i="3"/>
  <c r="BJ75" i="3"/>
  <c r="BK75" i="3"/>
  <c r="I75" i="3"/>
  <c r="J75" i="3"/>
  <c r="K75" i="3"/>
  <c r="BB66" i="3"/>
  <c r="AT66" i="3"/>
  <c r="AS66" i="3"/>
  <c r="U66" i="3"/>
  <c r="V66" i="3"/>
  <c r="AB66" i="3"/>
  <c r="AN66" i="3"/>
  <c r="AA66" i="3"/>
  <c r="AM66" i="3"/>
  <c r="AX66" i="3"/>
  <c r="AU66" i="3"/>
  <c r="W66" i="3"/>
  <c r="AC66" i="3"/>
  <c r="AG66" i="3"/>
  <c r="AH66" i="3"/>
  <c r="AI66" i="3"/>
  <c r="AO66" i="3"/>
  <c r="AW66" i="3"/>
  <c r="AY66" i="3"/>
  <c r="BF66" i="3"/>
  <c r="BI66" i="3"/>
  <c r="BJ66" i="3"/>
  <c r="BK66" i="3"/>
  <c r="I66" i="3"/>
  <c r="J66" i="3"/>
  <c r="K66" i="3"/>
  <c r="BB67" i="3"/>
  <c r="AT67" i="3"/>
  <c r="AS67" i="3"/>
  <c r="U67" i="3"/>
  <c r="V67" i="3"/>
  <c r="AB67" i="3"/>
  <c r="AN67" i="3"/>
  <c r="AA67" i="3"/>
  <c r="AM67" i="3"/>
  <c r="AX67" i="3"/>
  <c r="AU67" i="3"/>
  <c r="W67" i="3"/>
  <c r="AC67" i="3"/>
  <c r="AG67" i="3"/>
  <c r="AH67" i="3"/>
  <c r="AI67" i="3"/>
  <c r="AO67" i="3"/>
  <c r="AW67" i="3"/>
  <c r="AY67" i="3"/>
  <c r="BF67" i="3"/>
  <c r="BI67" i="3"/>
  <c r="BJ67" i="3"/>
  <c r="BK67" i="3"/>
  <c r="I67" i="3"/>
  <c r="J67" i="3"/>
  <c r="K67" i="3"/>
  <c r="BB68" i="3"/>
  <c r="AT68" i="3"/>
  <c r="AS68" i="3"/>
  <c r="U68" i="3"/>
  <c r="V68" i="3"/>
  <c r="AB68" i="3"/>
  <c r="AN68" i="3"/>
  <c r="AA68" i="3"/>
  <c r="AM68" i="3"/>
  <c r="AX68" i="3"/>
  <c r="AU68" i="3"/>
  <c r="W68" i="3"/>
  <c r="AC68" i="3"/>
  <c r="AG68" i="3"/>
  <c r="AH68" i="3"/>
  <c r="AI68" i="3"/>
  <c r="AO68" i="3"/>
  <c r="AW68" i="3"/>
  <c r="AY68" i="3"/>
  <c r="BF68" i="3"/>
  <c r="BI68" i="3"/>
  <c r="BJ68" i="3"/>
  <c r="BK68" i="3"/>
  <c r="I68" i="3"/>
  <c r="J68" i="3"/>
  <c r="K68" i="3"/>
  <c r="BB69" i="3"/>
  <c r="AT69" i="3"/>
  <c r="AS69" i="3"/>
  <c r="U69" i="3"/>
  <c r="V69" i="3"/>
  <c r="AB69" i="3"/>
  <c r="AN69" i="3"/>
  <c r="AA69" i="3"/>
  <c r="AM69" i="3"/>
  <c r="AX69" i="3"/>
  <c r="AU69" i="3"/>
  <c r="W69" i="3"/>
  <c r="AC69" i="3"/>
  <c r="AG69" i="3"/>
  <c r="AH69" i="3"/>
  <c r="AI69" i="3"/>
  <c r="AO69" i="3"/>
  <c r="AW69" i="3"/>
  <c r="AY69" i="3"/>
  <c r="BF69" i="3"/>
  <c r="BI69" i="3"/>
  <c r="BJ69" i="3"/>
  <c r="BK69" i="3"/>
  <c r="I69" i="3"/>
  <c r="J69" i="3"/>
  <c r="K69" i="3"/>
  <c r="BB62" i="3"/>
  <c r="AB62" i="3"/>
  <c r="AA62" i="3"/>
  <c r="AT62" i="3"/>
  <c r="AS62" i="3"/>
  <c r="U62" i="3"/>
  <c r="V62" i="3"/>
  <c r="AN62" i="3"/>
  <c r="AM62" i="3"/>
  <c r="AX62" i="3"/>
  <c r="AC62" i="3"/>
  <c r="AG62" i="3"/>
  <c r="AH62" i="3"/>
  <c r="AI62" i="3"/>
  <c r="AU62" i="3"/>
  <c r="W62" i="3"/>
  <c r="AO62" i="3"/>
  <c r="AW62" i="3"/>
  <c r="AY62" i="3"/>
  <c r="BF62" i="3"/>
  <c r="BI62" i="3"/>
  <c r="BJ62" i="3"/>
  <c r="BK62" i="3"/>
  <c r="I62" i="3"/>
  <c r="J62" i="3"/>
  <c r="K62" i="3"/>
  <c r="BB63" i="3"/>
  <c r="AB63" i="3"/>
  <c r="AA63" i="3"/>
  <c r="AT63" i="3"/>
  <c r="AS63" i="3"/>
  <c r="U63" i="3"/>
  <c r="V63" i="3"/>
  <c r="AN63" i="3"/>
  <c r="AM63" i="3"/>
  <c r="AX63" i="3"/>
  <c r="AC63" i="3"/>
  <c r="AG63" i="3"/>
  <c r="AH63" i="3"/>
  <c r="AI63" i="3"/>
  <c r="AU63" i="3"/>
  <c r="W63" i="3"/>
  <c r="AO63" i="3"/>
  <c r="AW63" i="3"/>
  <c r="AY63" i="3"/>
  <c r="BF63" i="3"/>
  <c r="BI63" i="3"/>
  <c r="BJ63" i="3"/>
  <c r="BK63" i="3"/>
  <c r="I63" i="3"/>
  <c r="J63" i="3"/>
  <c r="K63" i="3"/>
  <c r="BB64" i="3"/>
  <c r="AB64" i="3"/>
  <c r="AA64" i="3"/>
  <c r="AT64" i="3"/>
  <c r="AS64" i="3"/>
  <c r="U64" i="3"/>
  <c r="V64" i="3"/>
  <c r="AN64" i="3"/>
  <c r="AM64" i="3"/>
  <c r="AX64" i="3"/>
  <c r="AC64" i="3"/>
  <c r="AG64" i="3"/>
  <c r="AH64" i="3"/>
  <c r="AI64" i="3"/>
  <c r="AU64" i="3"/>
  <c r="W64" i="3"/>
  <c r="AO64" i="3"/>
  <c r="AW64" i="3"/>
  <c r="AY64" i="3"/>
  <c r="BF64" i="3"/>
  <c r="BI64" i="3"/>
  <c r="BJ64" i="3"/>
  <c r="BK64" i="3"/>
  <c r="I64" i="3"/>
  <c r="J64" i="3"/>
  <c r="K64" i="3"/>
  <c r="BB60" i="3"/>
  <c r="U60" i="3"/>
  <c r="V60" i="3"/>
  <c r="AB60" i="3"/>
  <c r="AN60" i="3"/>
  <c r="AT60" i="3"/>
  <c r="AA60" i="3"/>
  <c r="AM60" i="3"/>
  <c r="AS60" i="3"/>
  <c r="AX60" i="3"/>
  <c r="AY60" i="3"/>
  <c r="BF60" i="3"/>
  <c r="BJ60" i="3"/>
  <c r="BK60" i="3"/>
  <c r="I60" i="3"/>
  <c r="J60" i="3"/>
  <c r="K60" i="3"/>
  <c r="BB51" i="3"/>
  <c r="U51" i="3"/>
  <c r="V51" i="3"/>
  <c r="AB51" i="3"/>
  <c r="AN51" i="3"/>
  <c r="AT51" i="3"/>
  <c r="AA51" i="3"/>
  <c r="AM51" i="3"/>
  <c r="AS51" i="3"/>
  <c r="AX51" i="3"/>
  <c r="AY51" i="3"/>
  <c r="BF51" i="3"/>
  <c r="BJ51" i="3"/>
  <c r="BK51" i="3"/>
  <c r="I51" i="3"/>
  <c r="J51" i="3"/>
  <c r="K51" i="3"/>
  <c r="BB52" i="3"/>
  <c r="U52" i="3"/>
  <c r="V52" i="3"/>
  <c r="AB52" i="3"/>
  <c r="AN52" i="3"/>
  <c r="AT52" i="3"/>
  <c r="AA52" i="3"/>
  <c r="AM52" i="3"/>
  <c r="AS52" i="3"/>
  <c r="AX52" i="3"/>
  <c r="AY52" i="3"/>
  <c r="BF52" i="3"/>
  <c r="BJ52" i="3"/>
  <c r="BK52" i="3"/>
  <c r="I52" i="3"/>
  <c r="J52" i="3"/>
  <c r="K52" i="3"/>
  <c r="BB53" i="3"/>
  <c r="U53" i="3"/>
  <c r="V53" i="3"/>
  <c r="AB53" i="3"/>
  <c r="AN53" i="3"/>
  <c r="AT53" i="3"/>
  <c r="AA53" i="3"/>
  <c r="AM53" i="3"/>
  <c r="AS53" i="3"/>
  <c r="AX53" i="3"/>
  <c r="AY53" i="3"/>
  <c r="BF53" i="3"/>
  <c r="BJ53" i="3"/>
  <c r="BK53" i="3"/>
  <c r="I53" i="3"/>
  <c r="J53" i="3"/>
  <c r="K53" i="3"/>
  <c r="BB54" i="3"/>
  <c r="U54" i="3"/>
  <c r="V54" i="3"/>
  <c r="AB54" i="3"/>
  <c r="AN54" i="3"/>
  <c r="AT54" i="3"/>
  <c r="AA54" i="3"/>
  <c r="AM54" i="3"/>
  <c r="AS54" i="3"/>
  <c r="AX54" i="3"/>
  <c r="AY54" i="3"/>
  <c r="BF54" i="3"/>
  <c r="BJ54" i="3"/>
  <c r="BK54" i="3"/>
  <c r="I54" i="3"/>
  <c r="J54" i="3"/>
  <c r="K54" i="3"/>
  <c r="BB55" i="3"/>
  <c r="U55" i="3"/>
  <c r="V55" i="3"/>
  <c r="AB55" i="3"/>
  <c r="AN55" i="3"/>
  <c r="AT55" i="3"/>
  <c r="AA55" i="3"/>
  <c r="AM55" i="3"/>
  <c r="AS55" i="3"/>
  <c r="AX55" i="3"/>
  <c r="AY55" i="3"/>
  <c r="BF55" i="3"/>
  <c r="BJ55" i="3"/>
  <c r="BK55" i="3"/>
  <c r="I55" i="3"/>
  <c r="J55" i="3"/>
  <c r="K55" i="3"/>
  <c r="BB56" i="3"/>
  <c r="U56" i="3"/>
  <c r="V56" i="3"/>
  <c r="AB56" i="3"/>
  <c r="AN56" i="3"/>
  <c r="AT56" i="3"/>
  <c r="AA56" i="3"/>
  <c r="AM56" i="3"/>
  <c r="AS56" i="3"/>
  <c r="AX56" i="3"/>
  <c r="AY56" i="3"/>
  <c r="BF56" i="3"/>
  <c r="BJ56" i="3"/>
  <c r="BK56" i="3"/>
  <c r="I56" i="3"/>
  <c r="J56" i="3"/>
  <c r="K56" i="3"/>
  <c r="BB57" i="3"/>
  <c r="U57" i="3"/>
  <c r="V57" i="3"/>
  <c r="AB57" i="3"/>
  <c r="AN57" i="3"/>
  <c r="AT57" i="3"/>
  <c r="AA57" i="3"/>
  <c r="AM57" i="3"/>
  <c r="AS57" i="3"/>
  <c r="AX57" i="3"/>
  <c r="AY57" i="3"/>
  <c r="BF57" i="3"/>
  <c r="BJ57" i="3"/>
  <c r="BK57" i="3"/>
  <c r="I57" i="3"/>
  <c r="J57" i="3"/>
  <c r="K57" i="3"/>
  <c r="BB58" i="3"/>
  <c r="U58" i="3"/>
  <c r="V58" i="3"/>
  <c r="AB58" i="3"/>
  <c r="AN58" i="3"/>
  <c r="AT58" i="3"/>
  <c r="AA58" i="3"/>
  <c r="AM58" i="3"/>
  <c r="AS58" i="3"/>
  <c r="AX58" i="3"/>
  <c r="AY58" i="3"/>
  <c r="BF58" i="3"/>
  <c r="BJ58" i="3"/>
  <c r="BK58" i="3"/>
  <c r="I58" i="3"/>
  <c r="J58" i="3"/>
  <c r="K58" i="3"/>
  <c r="BB59" i="3"/>
  <c r="U59" i="3"/>
  <c r="V59" i="3"/>
  <c r="AB59" i="3"/>
  <c r="AN59" i="3"/>
  <c r="AT59" i="3"/>
  <c r="AA59" i="3"/>
  <c r="AM59" i="3"/>
  <c r="AS59" i="3"/>
  <c r="AX59" i="3"/>
  <c r="AY59" i="3"/>
  <c r="BF59" i="3"/>
  <c r="BJ59" i="3"/>
  <c r="BK59" i="3"/>
  <c r="I59" i="3"/>
  <c r="J59" i="3"/>
  <c r="K59" i="3"/>
  <c r="U61" i="3"/>
  <c r="V61" i="3"/>
  <c r="AB61" i="3"/>
  <c r="AN61" i="3"/>
  <c r="AT61" i="3"/>
  <c r="AA61" i="3"/>
  <c r="AM61" i="3"/>
  <c r="AS61" i="3"/>
  <c r="AX61" i="3"/>
  <c r="AY61" i="3"/>
  <c r="BB61" i="3"/>
  <c r="BF61" i="3"/>
  <c r="BI61" i="3"/>
  <c r="BJ61" i="3"/>
  <c r="BK61" i="3"/>
  <c r="I61" i="3"/>
  <c r="J61" i="3"/>
  <c r="K61" i="3"/>
  <c r="U65" i="3"/>
  <c r="V65" i="3"/>
  <c r="AB65" i="3"/>
  <c r="AN65" i="3"/>
  <c r="AT65" i="3"/>
  <c r="AA65" i="3"/>
  <c r="AM65" i="3"/>
  <c r="AS65" i="3"/>
  <c r="AX65" i="3"/>
  <c r="W65" i="3"/>
  <c r="AC65" i="3"/>
  <c r="AG65" i="3"/>
  <c r="AH65" i="3"/>
  <c r="AI65" i="3"/>
  <c r="AO65" i="3"/>
  <c r="AU65" i="3"/>
  <c r="AW65" i="3"/>
  <c r="AY65" i="3"/>
  <c r="BB65" i="3"/>
  <c r="BF65" i="3"/>
  <c r="BI65" i="3"/>
  <c r="BJ65" i="3"/>
  <c r="BK65" i="3"/>
  <c r="I65" i="3"/>
  <c r="J65" i="3"/>
  <c r="K65" i="3"/>
  <c r="AT70" i="3"/>
  <c r="AS70" i="3"/>
  <c r="U70" i="3"/>
  <c r="V70" i="3"/>
  <c r="AB70" i="3"/>
  <c r="AN70" i="3"/>
  <c r="AA70" i="3"/>
  <c r="AM70" i="3"/>
  <c r="AX70" i="3"/>
  <c r="AU70" i="3"/>
  <c r="W70" i="3"/>
  <c r="AC70" i="3"/>
  <c r="AG70" i="3"/>
  <c r="AH70" i="3"/>
  <c r="AI70" i="3"/>
  <c r="AO70" i="3"/>
  <c r="AW70" i="3"/>
  <c r="AY70" i="3"/>
  <c r="BB70" i="3"/>
  <c r="BF70" i="3"/>
  <c r="BI70" i="3"/>
  <c r="BJ70" i="3"/>
  <c r="BK70" i="3"/>
  <c r="I70" i="3"/>
  <c r="J70" i="3"/>
  <c r="K70" i="3"/>
  <c r="BB76" i="3"/>
  <c r="U76" i="3"/>
  <c r="V76" i="3"/>
  <c r="AB76" i="3"/>
  <c r="AN76" i="3"/>
  <c r="AT76" i="3"/>
  <c r="AA76" i="3"/>
  <c r="AM76" i="3"/>
  <c r="AS76" i="3"/>
  <c r="AX76" i="3"/>
  <c r="AY76" i="3"/>
  <c r="BF76" i="3"/>
  <c r="BI76" i="3"/>
  <c r="BJ76" i="3"/>
  <c r="BK76" i="3"/>
  <c r="I76" i="3"/>
  <c r="J76" i="3"/>
  <c r="K76" i="3"/>
  <c r="U78" i="3"/>
  <c r="V78" i="3"/>
  <c r="AB78" i="3"/>
  <c r="AN78" i="3"/>
  <c r="AT78" i="3"/>
  <c r="AA78" i="3"/>
  <c r="AM78" i="3"/>
  <c r="AS78" i="3"/>
  <c r="AX78" i="3"/>
  <c r="W78" i="3"/>
  <c r="AC78" i="3"/>
  <c r="AO78" i="3"/>
  <c r="AW78" i="3"/>
  <c r="AY78" i="3"/>
  <c r="BB78" i="3"/>
  <c r="BF78" i="3"/>
  <c r="BI78" i="3"/>
  <c r="BJ78" i="3"/>
  <c r="BK78" i="3"/>
  <c r="I78" i="3"/>
  <c r="J78" i="3"/>
  <c r="K78" i="3"/>
  <c r="U80" i="3"/>
  <c r="V80" i="3"/>
  <c r="AB80" i="3"/>
  <c r="AN80" i="3"/>
  <c r="AT80" i="3"/>
  <c r="AA80" i="3"/>
  <c r="AM80" i="3"/>
  <c r="AS80" i="3"/>
  <c r="AX80" i="3"/>
  <c r="AY80" i="3"/>
  <c r="BB80" i="3"/>
  <c r="BF80" i="3"/>
  <c r="BI80" i="3"/>
  <c r="BJ80" i="3"/>
  <c r="BK80" i="3"/>
  <c r="I80" i="3"/>
  <c r="J80" i="3"/>
  <c r="K80" i="3"/>
  <c r="U82" i="3"/>
  <c r="V82" i="3"/>
  <c r="AB82" i="3"/>
  <c r="AN82" i="3"/>
  <c r="AT82" i="3"/>
  <c r="AA82" i="3"/>
  <c r="AM82" i="3"/>
  <c r="AS82" i="3"/>
  <c r="AX82" i="3"/>
  <c r="AY82" i="3"/>
  <c r="BB82" i="3"/>
  <c r="BF82" i="3"/>
  <c r="BI82" i="3"/>
  <c r="BJ82" i="3"/>
  <c r="BK82" i="3"/>
  <c r="I82" i="3"/>
  <c r="J82" i="3"/>
  <c r="K82" i="3"/>
  <c r="U83" i="3"/>
  <c r="V83" i="3"/>
  <c r="AB83" i="3"/>
  <c r="AN83" i="3"/>
  <c r="AT83" i="3"/>
  <c r="AA83" i="3"/>
  <c r="AM83" i="3"/>
  <c r="AS83" i="3"/>
  <c r="AX83" i="3"/>
  <c r="AY83" i="3"/>
  <c r="BB83" i="3"/>
  <c r="BF83" i="3"/>
  <c r="BI83" i="3"/>
  <c r="BJ83" i="3"/>
  <c r="BK83" i="3"/>
  <c r="I83" i="3"/>
  <c r="J83" i="3"/>
  <c r="K83" i="3"/>
  <c r="U84" i="3"/>
  <c r="V84" i="3"/>
  <c r="AB84" i="3"/>
  <c r="AN84" i="3"/>
  <c r="AT84" i="3"/>
  <c r="AA84" i="3"/>
  <c r="AM84" i="3"/>
  <c r="AS84" i="3"/>
  <c r="AX84" i="3"/>
  <c r="AY84" i="3"/>
  <c r="BB84" i="3"/>
  <c r="BF84" i="3"/>
  <c r="BI84" i="3"/>
  <c r="BJ84" i="3"/>
  <c r="BK84" i="3"/>
  <c r="I84" i="3"/>
  <c r="J84" i="3"/>
  <c r="K84" i="3"/>
  <c r="U85" i="3"/>
  <c r="V85" i="3"/>
  <c r="AB85" i="3"/>
  <c r="AN85" i="3"/>
  <c r="AT85" i="3"/>
  <c r="AA85" i="3"/>
  <c r="AM85" i="3"/>
  <c r="AS85" i="3"/>
  <c r="AX85" i="3"/>
  <c r="AY85" i="3"/>
  <c r="BB85" i="3"/>
  <c r="BF85" i="3"/>
  <c r="BI85" i="3"/>
  <c r="BJ85" i="3"/>
  <c r="BK85" i="3"/>
  <c r="I85" i="3"/>
  <c r="J85" i="3"/>
  <c r="K85" i="3"/>
  <c r="U86" i="3"/>
  <c r="V86" i="3"/>
  <c r="AB86" i="3"/>
  <c r="AN86" i="3"/>
  <c r="AT86" i="3"/>
  <c r="AA86" i="3"/>
  <c r="AM86" i="3"/>
  <c r="AS86" i="3"/>
  <c r="AX86" i="3"/>
  <c r="W86" i="3"/>
  <c r="AC86" i="3"/>
  <c r="AG86" i="3"/>
  <c r="AH86" i="3"/>
  <c r="AI86" i="3"/>
  <c r="AO86" i="3"/>
  <c r="AU86" i="3"/>
  <c r="AW86" i="3"/>
  <c r="AY86" i="3"/>
  <c r="BB86" i="3"/>
  <c r="BF86" i="3"/>
  <c r="BI86" i="3"/>
  <c r="BJ86" i="3"/>
  <c r="BK86" i="3"/>
  <c r="I86" i="3"/>
  <c r="J86" i="3"/>
  <c r="K86" i="3"/>
  <c r="U87" i="3"/>
  <c r="V87" i="3"/>
  <c r="AB87" i="3"/>
  <c r="AN87" i="3"/>
  <c r="AT87" i="3"/>
  <c r="AA87" i="3"/>
  <c r="AM87" i="3"/>
  <c r="AS87" i="3"/>
  <c r="AX87" i="3"/>
  <c r="W87" i="3"/>
  <c r="AC87" i="3"/>
  <c r="AG87" i="3"/>
  <c r="AH87" i="3"/>
  <c r="AI87" i="3"/>
  <c r="AO87" i="3"/>
  <c r="AU87" i="3"/>
  <c r="AW87" i="3"/>
  <c r="AY87" i="3"/>
  <c r="BB87" i="3"/>
  <c r="BF87" i="3"/>
  <c r="BI87" i="3"/>
  <c r="BJ87" i="3"/>
  <c r="BK87" i="3"/>
  <c r="I87" i="3"/>
  <c r="J87" i="3"/>
  <c r="K87" i="3"/>
  <c r="U88" i="3"/>
  <c r="V88" i="3"/>
  <c r="AB88" i="3"/>
  <c r="AN88" i="3"/>
  <c r="AT88" i="3"/>
  <c r="AA88" i="3"/>
  <c r="AM88" i="3"/>
  <c r="AS88" i="3"/>
  <c r="AX88" i="3"/>
  <c r="AY88" i="3"/>
  <c r="BB88" i="3"/>
  <c r="BF88" i="3"/>
  <c r="BJ88" i="3"/>
  <c r="BK88" i="3"/>
  <c r="I88" i="3"/>
  <c r="J88" i="3"/>
  <c r="K88" i="3"/>
  <c r="U89" i="3"/>
  <c r="V89" i="3"/>
  <c r="AB89" i="3"/>
  <c r="AN89" i="3"/>
  <c r="AT89" i="3"/>
  <c r="AA89" i="3"/>
  <c r="AM89" i="3"/>
  <c r="AS89" i="3"/>
  <c r="AX89" i="3"/>
  <c r="AY89" i="3"/>
  <c r="BB89" i="3"/>
  <c r="BF89" i="3"/>
  <c r="BJ89" i="3"/>
  <c r="BK89" i="3"/>
  <c r="I89" i="3"/>
  <c r="J89" i="3"/>
  <c r="K89" i="3"/>
  <c r="U90" i="3"/>
  <c r="V90" i="3"/>
  <c r="AB90" i="3"/>
  <c r="AN90" i="3"/>
  <c r="AT90" i="3"/>
  <c r="AA90" i="3"/>
  <c r="AM90" i="3"/>
  <c r="AS90" i="3"/>
  <c r="AX90" i="3"/>
  <c r="AY90" i="3"/>
  <c r="BB90" i="3"/>
  <c r="BF90" i="3"/>
  <c r="BJ90" i="3"/>
  <c r="BK90" i="3"/>
  <c r="I90" i="3"/>
  <c r="J90" i="3"/>
  <c r="K90" i="3"/>
  <c r="U91" i="3"/>
  <c r="V91" i="3"/>
  <c r="AB91" i="3"/>
  <c r="AN91" i="3"/>
  <c r="AT91" i="3"/>
  <c r="AA91" i="3"/>
  <c r="AM91" i="3"/>
  <c r="AS91" i="3"/>
  <c r="AX91" i="3"/>
  <c r="W91" i="3"/>
  <c r="AC91" i="3"/>
  <c r="AG91" i="3"/>
  <c r="AH91" i="3"/>
  <c r="AI91" i="3"/>
  <c r="AO91" i="3"/>
  <c r="AU91" i="3"/>
  <c r="AW91" i="3"/>
  <c r="AY91" i="3"/>
  <c r="BB91" i="3"/>
  <c r="BF91" i="3"/>
  <c r="BI91" i="3"/>
  <c r="BJ91" i="3"/>
  <c r="BK91" i="3"/>
  <c r="I91" i="3"/>
  <c r="J91" i="3"/>
  <c r="K91" i="3"/>
  <c r="BB93" i="3"/>
  <c r="U93" i="3"/>
  <c r="V93" i="3"/>
  <c r="AB93" i="3"/>
  <c r="AN93" i="3"/>
  <c r="AT93" i="3"/>
  <c r="AA93" i="3"/>
  <c r="AM93" i="3"/>
  <c r="AS93" i="3"/>
  <c r="AX93" i="3"/>
  <c r="AY93" i="3"/>
  <c r="BF93" i="3"/>
  <c r="BI93" i="3"/>
  <c r="BJ93" i="3"/>
  <c r="BK93" i="3"/>
  <c r="I93" i="3"/>
  <c r="J93" i="3"/>
  <c r="K93" i="3"/>
  <c r="U100" i="3"/>
  <c r="V100" i="3"/>
  <c r="AB100" i="3"/>
  <c r="AN100" i="3"/>
  <c r="AT100" i="3"/>
  <c r="AA100" i="3"/>
  <c r="AM100" i="3"/>
  <c r="AS100" i="3"/>
  <c r="AX100" i="3"/>
  <c r="AY100" i="3"/>
  <c r="BB100" i="3"/>
  <c r="BF100" i="3"/>
  <c r="BI100" i="3"/>
  <c r="BJ100" i="3"/>
  <c r="BK100" i="3"/>
  <c r="I100" i="3"/>
  <c r="J100" i="3"/>
  <c r="K100" i="3"/>
  <c r="U101" i="3"/>
  <c r="V101" i="3"/>
  <c r="AB101" i="3"/>
  <c r="AN101" i="3"/>
  <c r="AT101" i="3"/>
  <c r="AA101" i="3"/>
  <c r="AM101" i="3"/>
  <c r="AS101" i="3"/>
  <c r="AX101" i="3"/>
  <c r="AY101" i="3"/>
  <c r="BB101" i="3"/>
  <c r="BF101" i="3"/>
  <c r="BI101" i="3"/>
  <c r="BJ101" i="3"/>
  <c r="BK101" i="3"/>
  <c r="I101" i="3"/>
  <c r="J101" i="3"/>
  <c r="K101" i="3"/>
  <c r="U106" i="3"/>
  <c r="V106" i="3"/>
  <c r="AB106" i="3"/>
  <c r="AN106" i="3"/>
  <c r="AT106" i="3"/>
  <c r="AA106" i="3"/>
  <c r="AM106" i="3"/>
  <c r="AS106" i="3"/>
  <c r="AX106" i="3"/>
  <c r="AY106" i="3"/>
  <c r="BB106" i="3"/>
  <c r="BF106" i="3"/>
  <c r="BI106" i="3"/>
  <c r="BJ106" i="3"/>
  <c r="BK106" i="3"/>
  <c r="I106" i="3"/>
  <c r="J106" i="3"/>
  <c r="K106" i="3"/>
  <c r="U107" i="3"/>
  <c r="V107" i="3"/>
  <c r="AB107" i="3"/>
  <c r="AN107" i="3"/>
  <c r="AT107" i="3"/>
  <c r="AA107" i="3"/>
  <c r="AM107" i="3"/>
  <c r="AS107" i="3"/>
  <c r="AX107" i="3"/>
  <c r="AY107" i="3"/>
  <c r="BB107" i="3"/>
  <c r="BF107" i="3"/>
  <c r="BI107" i="3"/>
  <c r="BJ107" i="3"/>
  <c r="BK107" i="3"/>
  <c r="I107" i="3"/>
  <c r="J107" i="3"/>
  <c r="K107" i="3"/>
  <c r="U108" i="3"/>
  <c r="V108" i="3"/>
  <c r="AB108" i="3"/>
  <c r="AN108" i="3"/>
  <c r="AT108" i="3"/>
  <c r="AA108" i="3"/>
  <c r="AM108" i="3"/>
  <c r="AS108" i="3"/>
  <c r="AX108" i="3"/>
  <c r="AY108" i="3"/>
  <c r="BB108" i="3"/>
  <c r="BF108" i="3"/>
  <c r="BI108" i="3"/>
  <c r="BJ108" i="3"/>
  <c r="BK108" i="3"/>
  <c r="I108" i="3"/>
  <c r="J108" i="3"/>
  <c r="K108" i="3"/>
  <c r="U109" i="3"/>
  <c r="V109" i="3"/>
  <c r="AB109" i="3"/>
  <c r="AN109" i="3"/>
  <c r="AT109" i="3"/>
  <c r="AA109" i="3"/>
  <c r="AM109" i="3"/>
  <c r="AS109" i="3"/>
  <c r="AX109" i="3"/>
  <c r="AY109" i="3"/>
  <c r="BB109" i="3"/>
  <c r="BF109" i="3"/>
  <c r="BI109" i="3"/>
  <c r="BJ109" i="3"/>
  <c r="BK109" i="3"/>
  <c r="I109" i="3"/>
  <c r="J109" i="3"/>
  <c r="K109" i="3"/>
  <c r="AS115" i="3"/>
  <c r="I115" i="3"/>
  <c r="J115" i="3"/>
  <c r="K115" i="3"/>
  <c r="AS116" i="3"/>
  <c r="I116" i="3"/>
  <c r="J116" i="3"/>
  <c r="K116" i="3"/>
  <c r="AS117" i="3"/>
  <c r="I117" i="3"/>
  <c r="J117" i="3"/>
  <c r="K117" i="3"/>
  <c r="AS118" i="3"/>
  <c r="I118" i="3"/>
  <c r="J118" i="3"/>
  <c r="K118" i="3"/>
  <c r="AS119" i="3"/>
  <c r="I119" i="3"/>
  <c r="J119" i="3"/>
  <c r="K119" i="3"/>
  <c r="BK3" i="3"/>
  <c r="BK4" i="3"/>
  <c r="BK5" i="3"/>
  <c r="BK6" i="3"/>
  <c r="BK7" i="3"/>
  <c r="BK8" i="3"/>
  <c r="BK9" i="3"/>
  <c r="BK10" i="3"/>
  <c r="BK11" i="3"/>
  <c r="BK12" i="3"/>
  <c r="BK13" i="3"/>
  <c r="BK14" i="3"/>
  <c r="BK15" i="3"/>
  <c r="BK16" i="3"/>
  <c r="BK17" i="3"/>
  <c r="BK18" i="3"/>
  <c r="BK19" i="3"/>
  <c r="BK20" i="3"/>
  <c r="BK21" i="3"/>
  <c r="BK22" i="3"/>
  <c r="BK23" i="3"/>
  <c r="BK24" i="3"/>
  <c r="BK25" i="3"/>
  <c r="BK26" i="3"/>
  <c r="BK27" i="3"/>
  <c r="BK28" i="3"/>
  <c r="BK29" i="3"/>
  <c r="BK30" i="3"/>
  <c r="BK31" i="3"/>
  <c r="BK32" i="3"/>
  <c r="BK33" i="3"/>
  <c r="BK34" i="3"/>
  <c r="BK35" i="3"/>
  <c r="BK36" i="3"/>
  <c r="BK37" i="3"/>
  <c r="BK38" i="3"/>
  <c r="BK39" i="3"/>
  <c r="BK40" i="3"/>
  <c r="BK41" i="3"/>
  <c r="BK42" i="3"/>
  <c r="BK43" i="3"/>
  <c r="BK44" i="3"/>
  <c r="BK45" i="3"/>
  <c r="BK46" i="3"/>
  <c r="BK47" i="3"/>
  <c r="BK48" i="3"/>
  <c r="BK49" i="3"/>
  <c r="BK50" i="3"/>
  <c r="BK2" i="3"/>
  <c r="BJ3" i="3"/>
  <c r="BJ4" i="3"/>
  <c r="BJ5" i="3"/>
  <c r="BJ6" i="3"/>
  <c r="BJ7" i="3"/>
  <c r="BJ8" i="3"/>
  <c r="BJ9" i="3"/>
  <c r="BJ10" i="3"/>
  <c r="BJ11" i="3"/>
  <c r="BJ12" i="3"/>
  <c r="BJ13" i="3"/>
  <c r="BJ14" i="3"/>
  <c r="BJ15" i="3"/>
  <c r="BJ16" i="3"/>
  <c r="BJ17" i="3"/>
  <c r="BJ18" i="3"/>
  <c r="BJ19" i="3"/>
  <c r="BJ20" i="3"/>
  <c r="BJ21" i="3"/>
  <c r="BJ22" i="3"/>
  <c r="BJ23" i="3"/>
  <c r="BJ24" i="3"/>
  <c r="BJ25" i="3"/>
  <c r="BJ26" i="3"/>
  <c r="BJ27" i="3"/>
  <c r="BJ28" i="3"/>
  <c r="BJ29" i="3"/>
  <c r="BJ30" i="3"/>
  <c r="BJ31" i="3"/>
  <c r="BJ32" i="3"/>
  <c r="BJ33" i="3"/>
  <c r="BJ34" i="3"/>
  <c r="BJ35" i="3"/>
  <c r="BJ36" i="3"/>
  <c r="BJ37" i="3"/>
  <c r="BJ38" i="3"/>
  <c r="BJ39" i="3"/>
  <c r="BJ40" i="3"/>
  <c r="BJ41" i="3"/>
  <c r="BJ42" i="3"/>
  <c r="BJ43" i="3"/>
  <c r="BJ44" i="3"/>
  <c r="BJ45" i="3"/>
  <c r="BJ46" i="3"/>
  <c r="BJ47" i="3"/>
  <c r="BJ48" i="3"/>
  <c r="BJ49" i="3"/>
  <c r="BJ50" i="3"/>
  <c r="BI3" i="3"/>
  <c r="BI4" i="3"/>
  <c r="BI5" i="3"/>
  <c r="BI6" i="3"/>
  <c r="BI7" i="3"/>
  <c r="BI8" i="3"/>
  <c r="BI9" i="3"/>
  <c r="BI10" i="3"/>
  <c r="BI11" i="3"/>
  <c r="BI12" i="3"/>
  <c r="BI13" i="3"/>
  <c r="BI14" i="3"/>
  <c r="BI15" i="3"/>
  <c r="BI16" i="3"/>
  <c r="BI17" i="3"/>
  <c r="BI18" i="3"/>
  <c r="BI19" i="3"/>
  <c r="BI20" i="3"/>
  <c r="BI21" i="3"/>
  <c r="BI22" i="3"/>
  <c r="BI23" i="3"/>
  <c r="BI24" i="3"/>
  <c r="BI25" i="3"/>
  <c r="BI26" i="3"/>
  <c r="BI27" i="3"/>
  <c r="BI28" i="3"/>
  <c r="BI29" i="3"/>
  <c r="BI30" i="3"/>
  <c r="BI31" i="3"/>
  <c r="BI32" i="3"/>
  <c r="BI33" i="3"/>
  <c r="BI34" i="3"/>
  <c r="BI35" i="3"/>
  <c r="BI36" i="3"/>
  <c r="BI37" i="3"/>
  <c r="BI38" i="3"/>
  <c r="BI39" i="3"/>
  <c r="BI40" i="3"/>
  <c r="BI41" i="3"/>
  <c r="BI42" i="3"/>
  <c r="BI43" i="3"/>
  <c r="BI44" i="3"/>
  <c r="BI45" i="3"/>
  <c r="BI46" i="3"/>
  <c r="BI47" i="3"/>
  <c r="BI48" i="3"/>
  <c r="BI49" i="3"/>
  <c r="BF3" i="3"/>
  <c r="BF4" i="3"/>
  <c r="BF5" i="3"/>
  <c r="BF6" i="3"/>
  <c r="BF7" i="3"/>
  <c r="BF8" i="3"/>
  <c r="BF9" i="3"/>
  <c r="BF10" i="3"/>
  <c r="BF11" i="3"/>
  <c r="BF12" i="3"/>
  <c r="BF13" i="3"/>
  <c r="BF14" i="3"/>
  <c r="BF15" i="3"/>
  <c r="BF16" i="3"/>
  <c r="BF17" i="3"/>
  <c r="BF18" i="3"/>
  <c r="BF19" i="3"/>
  <c r="BF20" i="3"/>
  <c r="BF21" i="3"/>
  <c r="BF22" i="3"/>
  <c r="BF23" i="3"/>
  <c r="BF24" i="3"/>
  <c r="BF25" i="3"/>
  <c r="BF26" i="3"/>
  <c r="BF27" i="3"/>
  <c r="BF28" i="3"/>
  <c r="BF29" i="3"/>
  <c r="BF30" i="3"/>
  <c r="BF31" i="3"/>
  <c r="BF32" i="3"/>
  <c r="BF33" i="3"/>
  <c r="BF34" i="3"/>
  <c r="BF35" i="3"/>
  <c r="BF36" i="3"/>
  <c r="BF37" i="3"/>
  <c r="BF38" i="3"/>
  <c r="BF39" i="3"/>
  <c r="BF40" i="3"/>
  <c r="BF41" i="3"/>
  <c r="BF42" i="3"/>
  <c r="BF43" i="3"/>
  <c r="BF44" i="3"/>
  <c r="BF45" i="3"/>
  <c r="BF46" i="3"/>
  <c r="BF47" i="3"/>
  <c r="BF48" i="3"/>
  <c r="BF49" i="3"/>
  <c r="BF50" i="3"/>
  <c r="BF115" i="3"/>
  <c r="BF116" i="3"/>
  <c r="BF117" i="3"/>
  <c r="BF118" i="3"/>
  <c r="BF119" i="3"/>
  <c r="BF120" i="3"/>
  <c r="BF121" i="3"/>
  <c r="BF122" i="3"/>
  <c r="BF123" i="3"/>
  <c r="BF124" i="3"/>
  <c r="BB3" i="3"/>
  <c r="BB4" i="3"/>
  <c r="BB5" i="3"/>
  <c r="BB6" i="3"/>
  <c r="BB7" i="3"/>
  <c r="BB8" i="3"/>
  <c r="BB9" i="3"/>
  <c r="BB10" i="3"/>
  <c r="BB11" i="3"/>
  <c r="BB12" i="3"/>
  <c r="BB13" i="3"/>
  <c r="BB14" i="3"/>
  <c r="BB15" i="3"/>
  <c r="BB16" i="3"/>
  <c r="BB17" i="3"/>
  <c r="BB18" i="3"/>
  <c r="BB19" i="3"/>
  <c r="BB20" i="3"/>
  <c r="BB21" i="3"/>
  <c r="BB22" i="3"/>
  <c r="BB23" i="3"/>
  <c r="BB24" i="3"/>
  <c r="BB25" i="3"/>
  <c r="BB26" i="3"/>
  <c r="BB27" i="3"/>
  <c r="BB28" i="3"/>
  <c r="BB29" i="3"/>
  <c r="BB30" i="3"/>
  <c r="BB31" i="3"/>
  <c r="BB32" i="3"/>
  <c r="BB33" i="3"/>
  <c r="BB34" i="3"/>
  <c r="BB35" i="3"/>
  <c r="BB36" i="3"/>
  <c r="BB37" i="3"/>
  <c r="BB38" i="3"/>
  <c r="BB39" i="3"/>
  <c r="BB40" i="3"/>
  <c r="BB41" i="3"/>
  <c r="BB42" i="3"/>
  <c r="BB43" i="3"/>
  <c r="BB44" i="3"/>
  <c r="BB45" i="3"/>
  <c r="BB46" i="3"/>
  <c r="BB47" i="3"/>
  <c r="BB48" i="3"/>
  <c r="BB49" i="3"/>
  <c r="BB50" i="3"/>
  <c r="BB115" i="3"/>
  <c r="BB116" i="3"/>
  <c r="BB117" i="3"/>
  <c r="BB118" i="3"/>
  <c r="BB119" i="3"/>
  <c r="BB120" i="3"/>
  <c r="BB121" i="3"/>
  <c r="BB122" i="3"/>
  <c r="BB123" i="3"/>
  <c r="BB124" i="3"/>
  <c r="U3" i="3"/>
  <c r="V3" i="3"/>
  <c r="W3" i="3"/>
  <c r="AA3" i="3"/>
  <c r="AB3" i="3"/>
  <c r="AC3" i="3"/>
  <c r="AG3" i="3"/>
  <c r="AH3" i="3"/>
  <c r="AI3" i="3"/>
  <c r="AM3" i="3"/>
  <c r="AN3" i="3"/>
  <c r="AO3" i="3"/>
  <c r="AT3" i="3"/>
  <c r="AS3" i="3"/>
  <c r="AU3" i="3"/>
  <c r="AW3" i="3"/>
  <c r="AX3" i="3"/>
  <c r="AY3" i="3"/>
  <c r="U4" i="3"/>
  <c r="V4" i="3"/>
  <c r="W4" i="3"/>
  <c r="AA4" i="3"/>
  <c r="AB4" i="3"/>
  <c r="AC4" i="3"/>
  <c r="AG4" i="3"/>
  <c r="AH4" i="3"/>
  <c r="AI4" i="3"/>
  <c r="AM4" i="3"/>
  <c r="AN4" i="3"/>
  <c r="AO4" i="3"/>
  <c r="AT4" i="3"/>
  <c r="AS4" i="3"/>
  <c r="AU4" i="3"/>
  <c r="AW4" i="3"/>
  <c r="AX4" i="3"/>
  <c r="AY4" i="3"/>
  <c r="U5" i="3"/>
  <c r="V5" i="3"/>
  <c r="W5" i="3"/>
  <c r="AA5" i="3"/>
  <c r="AB5" i="3"/>
  <c r="AC5" i="3"/>
  <c r="AG5" i="3"/>
  <c r="AH5" i="3"/>
  <c r="AI5" i="3"/>
  <c r="AM5" i="3"/>
  <c r="AN5" i="3"/>
  <c r="AO5" i="3"/>
  <c r="AT5" i="3"/>
  <c r="AS5" i="3"/>
  <c r="AU5" i="3"/>
  <c r="AW5" i="3"/>
  <c r="AX5" i="3"/>
  <c r="AY5" i="3"/>
  <c r="U6" i="3"/>
  <c r="V6" i="3"/>
  <c r="W6" i="3"/>
  <c r="AA6" i="3"/>
  <c r="AB6" i="3"/>
  <c r="AC6" i="3"/>
  <c r="AG6" i="3"/>
  <c r="AH6" i="3"/>
  <c r="AI6" i="3"/>
  <c r="AM6" i="3"/>
  <c r="AN6" i="3"/>
  <c r="AO6" i="3"/>
  <c r="AT6" i="3"/>
  <c r="AS6" i="3"/>
  <c r="AU6" i="3"/>
  <c r="AW6" i="3"/>
  <c r="AX6" i="3"/>
  <c r="AY6" i="3"/>
  <c r="U7" i="3"/>
  <c r="V7" i="3"/>
  <c r="W7" i="3"/>
  <c r="AA7" i="3"/>
  <c r="AB7" i="3"/>
  <c r="AC7" i="3"/>
  <c r="AG7" i="3"/>
  <c r="AH7" i="3"/>
  <c r="AI7" i="3"/>
  <c r="AM7" i="3"/>
  <c r="AN7" i="3"/>
  <c r="AO7" i="3"/>
  <c r="AT7" i="3"/>
  <c r="AS7" i="3"/>
  <c r="AU7" i="3"/>
  <c r="AW7" i="3"/>
  <c r="AX7" i="3"/>
  <c r="AY7" i="3"/>
  <c r="AT8" i="3"/>
  <c r="AS8" i="3"/>
  <c r="AU8" i="3"/>
  <c r="U8" i="3"/>
  <c r="V8" i="3"/>
  <c r="W8" i="3"/>
  <c r="AA8" i="3"/>
  <c r="AB8" i="3"/>
  <c r="AC8" i="3"/>
  <c r="AG8" i="3"/>
  <c r="AH8" i="3"/>
  <c r="AI8" i="3"/>
  <c r="AM8" i="3"/>
  <c r="AN8" i="3"/>
  <c r="AO8" i="3"/>
  <c r="AW8" i="3"/>
  <c r="AY8" i="3"/>
  <c r="AT9" i="3"/>
  <c r="AS9" i="3"/>
  <c r="AU9" i="3"/>
  <c r="U9" i="3"/>
  <c r="V9" i="3"/>
  <c r="W9" i="3"/>
  <c r="AA9" i="3"/>
  <c r="AB9" i="3"/>
  <c r="AC9" i="3"/>
  <c r="AG9" i="3"/>
  <c r="AH9" i="3"/>
  <c r="AI9" i="3"/>
  <c r="AM9" i="3"/>
  <c r="AN9" i="3"/>
  <c r="AO9" i="3"/>
  <c r="AW9" i="3"/>
  <c r="AX9" i="3"/>
  <c r="AY9" i="3"/>
  <c r="AT10" i="3"/>
  <c r="AS10" i="3"/>
  <c r="AU10" i="3"/>
  <c r="U10" i="3"/>
  <c r="V10" i="3"/>
  <c r="W10" i="3"/>
  <c r="AA10" i="3"/>
  <c r="AB10" i="3"/>
  <c r="AC10" i="3"/>
  <c r="AG10" i="3"/>
  <c r="AH10" i="3"/>
  <c r="AI10" i="3"/>
  <c r="AM10" i="3"/>
  <c r="AN10" i="3"/>
  <c r="AO10" i="3"/>
  <c r="AW10" i="3"/>
  <c r="AX10" i="3"/>
  <c r="AY10" i="3"/>
  <c r="U11" i="3"/>
  <c r="V11" i="3"/>
  <c r="W11" i="3"/>
  <c r="AA11" i="3"/>
  <c r="AB11" i="3"/>
  <c r="AC11" i="3"/>
  <c r="AG11" i="3"/>
  <c r="AH11" i="3"/>
  <c r="AI11" i="3"/>
  <c r="AM11" i="3"/>
  <c r="AN11" i="3"/>
  <c r="AO11" i="3"/>
  <c r="AT11" i="3"/>
  <c r="AS11" i="3"/>
  <c r="AU11" i="3"/>
  <c r="AW11" i="3"/>
  <c r="AX11" i="3"/>
  <c r="AY11" i="3"/>
  <c r="U12" i="3"/>
  <c r="V12" i="3"/>
  <c r="W12" i="3"/>
  <c r="AA12" i="3"/>
  <c r="AB12" i="3"/>
  <c r="AC12" i="3"/>
  <c r="AG12" i="3"/>
  <c r="AH12" i="3"/>
  <c r="AI12" i="3"/>
  <c r="AM12" i="3"/>
  <c r="AN12" i="3"/>
  <c r="AO12" i="3"/>
  <c r="AT12" i="3"/>
  <c r="AS12" i="3"/>
  <c r="AU12" i="3"/>
  <c r="AW12" i="3"/>
  <c r="AX12" i="3"/>
  <c r="AY12" i="3"/>
  <c r="AT13" i="3"/>
  <c r="AS13" i="3"/>
  <c r="AU13" i="3"/>
  <c r="U13" i="3"/>
  <c r="V13" i="3"/>
  <c r="W13" i="3"/>
  <c r="AA13" i="3"/>
  <c r="AB13" i="3"/>
  <c r="AC13" i="3"/>
  <c r="AG13" i="3"/>
  <c r="AH13" i="3"/>
  <c r="AI13" i="3"/>
  <c r="AM13" i="3"/>
  <c r="AN13" i="3"/>
  <c r="AO13" i="3"/>
  <c r="AW13" i="3"/>
  <c r="AX13" i="3"/>
  <c r="AY13" i="3"/>
  <c r="U14" i="3"/>
  <c r="V14" i="3"/>
  <c r="W14" i="3"/>
  <c r="AA14" i="3"/>
  <c r="AB14" i="3"/>
  <c r="AC14" i="3"/>
  <c r="AG14" i="3"/>
  <c r="AH14" i="3"/>
  <c r="AI14" i="3"/>
  <c r="AM14" i="3"/>
  <c r="AN14" i="3"/>
  <c r="AO14" i="3"/>
  <c r="AT14" i="3"/>
  <c r="AS14" i="3"/>
  <c r="AU14" i="3"/>
  <c r="AW14" i="3"/>
  <c r="AX14" i="3"/>
  <c r="AY14" i="3"/>
  <c r="U15" i="3"/>
  <c r="V15" i="3"/>
  <c r="W15" i="3"/>
  <c r="AA15" i="3"/>
  <c r="AB15" i="3"/>
  <c r="AC15" i="3"/>
  <c r="AG15" i="3"/>
  <c r="AH15" i="3"/>
  <c r="AI15" i="3"/>
  <c r="AM15" i="3"/>
  <c r="AN15" i="3"/>
  <c r="AO15" i="3"/>
  <c r="AT15" i="3"/>
  <c r="AS15" i="3"/>
  <c r="AU15" i="3"/>
  <c r="AW15" i="3"/>
  <c r="AX15" i="3"/>
  <c r="AY15" i="3"/>
  <c r="U16" i="3"/>
  <c r="V16" i="3"/>
  <c r="W16" i="3"/>
  <c r="AA16" i="3"/>
  <c r="AB16" i="3"/>
  <c r="AC16" i="3"/>
  <c r="AG16" i="3"/>
  <c r="AH16" i="3"/>
  <c r="AI16" i="3"/>
  <c r="AM16" i="3"/>
  <c r="AN16" i="3"/>
  <c r="AO16" i="3"/>
  <c r="AT16" i="3"/>
  <c r="AS16" i="3"/>
  <c r="AU16" i="3"/>
  <c r="AW16" i="3"/>
  <c r="AX16" i="3"/>
  <c r="AY16" i="3"/>
  <c r="U17" i="3"/>
  <c r="V17" i="3"/>
  <c r="W17" i="3"/>
  <c r="AA17" i="3"/>
  <c r="AB17" i="3"/>
  <c r="AC17" i="3"/>
  <c r="AG17" i="3"/>
  <c r="AH17" i="3"/>
  <c r="AI17" i="3"/>
  <c r="AM17" i="3"/>
  <c r="AN17" i="3"/>
  <c r="AO17" i="3"/>
  <c r="AT17" i="3"/>
  <c r="AS17" i="3"/>
  <c r="AU17" i="3"/>
  <c r="AW17" i="3"/>
  <c r="AX17" i="3"/>
  <c r="AY17" i="3"/>
  <c r="U18" i="3"/>
  <c r="V18" i="3"/>
  <c r="W18" i="3"/>
  <c r="AA18" i="3"/>
  <c r="AB18" i="3"/>
  <c r="AC18" i="3"/>
  <c r="AG18" i="3"/>
  <c r="AH18" i="3"/>
  <c r="AI18" i="3"/>
  <c r="AM18" i="3"/>
  <c r="AN18" i="3"/>
  <c r="AO18" i="3"/>
  <c r="AT18" i="3"/>
  <c r="AS18" i="3"/>
  <c r="AU18" i="3"/>
  <c r="AW18" i="3"/>
  <c r="AX18" i="3"/>
  <c r="AY18" i="3"/>
  <c r="U19" i="3"/>
  <c r="V19" i="3"/>
  <c r="W19" i="3"/>
  <c r="AA19" i="3"/>
  <c r="AB19" i="3"/>
  <c r="AC19" i="3"/>
  <c r="AG19" i="3"/>
  <c r="AH19" i="3"/>
  <c r="AI19" i="3"/>
  <c r="AM19" i="3"/>
  <c r="AN19" i="3"/>
  <c r="AO19" i="3"/>
  <c r="AT19" i="3"/>
  <c r="AS19" i="3"/>
  <c r="AU19" i="3"/>
  <c r="AW19" i="3"/>
  <c r="AX19" i="3"/>
  <c r="AY19" i="3"/>
  <c r="U20" i="3"/>
  <c r="V20" i="3"/>
  <c r="W20" i="3"/>
  <c r="AA20" i="3"/>
  <c r="AB20" i="3"/>
  <c r="AC20" i="3"/>
  <c r="AG20" i="3"/>
  <c r="AH20" i="3"/>
  <c r="AI20" i="3"/>
  <c r="AM20" i="3"/>
  <c r="AN20" i="3"/>
  <c r="AO20" i="3"/>
  <c r="AT20" i="3"/>
  <c r="AS20" i="3"/>
  <c r="AU20" i="3"/>
  <c r="AW20" i="3"/>
  <c r="AX20" i="3"/>
  <c r="AY20" i="3"/>
  <c r="U21" i="3"/>
  <c r="V21" i="3"/>
  <c r="W21" i="3"/>
  <c r="AA21" i="3"/>
  <c r="AB21" i="3"/>
  <c r="AC21" i="3"/>
  <c r="AG21" i="3"/>
  <c r="AH21" i="3"/>
  <c r="AI21" i="3"/>
  <c r="AM21" i="3"/>
  <c r="AN21" i="3"/>
  <c r="AO21" i="3"/>
  <c r="AT21" i="3"/>
  <c r="AS21" i="3"/>
  <c r="AU21" i="3"/>
  <c r="AW21" i="3"/>
  <c r="AX21" i="3"/>
  <c r="AY21" i="3"/>
  <c r="U22" i="3"/>
  <c r="V22" i="3"/>
  <c r="W22" i="3"/>
  <c r="AA22" i="3"/>
  <c r="AB22" i="3"/>
  <c r="AC22" i="3"/>
  <c r="AG22" i="3"/>
  <c r="AH22" i="3"/>
  <c r="AI22" i="3"/>
  <c r="AM22" i="3"/>
  <c r="AN22" i="3"/>
  <c r="AO22" i="3"/>
  <c r="AT22" i="3"/>
  <c r="AS22" i="3"/>
  <c r="AU22" i="3"/>
  <c r="AW22" i="3"/>
  <c r="AX22" i="3"/>
  <c r="AY22" i="3"/>
  <c r="U23" i="3"/>
  <c r="V23" i="3"/>
  <c r="W23" i="3"/>
  <c r="AA23" i="3"/>
  <c r="AB23" i="3"/>
  <c r="AC23" i="3"/>
  <c r="AG23" i="3"/>
  <c r="AH23" i="3"/>
  <c r="AI23" i="3"/>
  <c r="AM23" i="3"/>
  <c r="AN23" i="3"/>
  <c r="AO23" i="3"/>
  <c r="AT23" i="3"/>
  <c r="AS23" i="3"/>
  <c r="AU23" i="3"/>
  <c r="AW23" i="3"/>
  <c r="AX23" i="3"/>
  <c r="AY23" i="3"/>
  <c r="U24" i="3"/>
  <c r="V24" i="3"/>
  <c r="W24" i="3"/>
  <c r="AA24" i="3"/>
  <c r="AB24" i="3"/>
  <c r="AC24" i="3"/>
  <c r="AG24" i="3"/>
  <c r="AH24" i="3"/>
  <c r="AI24" i="3"/>
  <c r="AM24" i="3"/>
  <c r="AN24" i="3"/>
  <c r="AO24" i="3"/>
  <c r="AT24" i="3"/>
  <c r="AS24" i="3"/>
  <c r="AU24" i="3"/>
  <c r="AW24" i="3"/>
  <c r="AX24" i="3"/>
  <c r="AY24" i="3"/>
  <c r="U25" i="3"/>
  <c r="V25" i="3"/>
  <c r="W25" i="3"/>
  <c r="AA25" i="3"/>
  <c r="AB25" i="3"/>
  <c r="AC25" i="3"/>
  <c r="AG25" i="3"/>
  <c r="AH25" i="3"/>
  <c r="AI25" i="3"/>
  <c r="AM25" i="3"/>
  <c r="AN25" i="3"/>
  <c r="AO25" i="3"/>
  <c r="AT25" i="3"/>
  <c r="AS25" i="3"/>
  <c r="AU25" i="3"/>
  <c r="AW25" i="3"/>
  <c r="AX25" i="3"/>
  <c r="AY25" i="3"/>
  <c r="U26" i="3"/>
  <c r="V26" i="3"/>
  <c r="W26" i="3"/>
  <c r="AA26" i="3"/>
  <c r="AB26" i="3"/>
  <c r="AC26" i="3"/>
  <c r="AG26" i="3"/>
  <c r="AH26" i="3"/>
  <c r="AI26" i="3"/>
  <c r="AM26" i="3"/>
  <c r="AN26" i="3"/>
  <c r="AO26" i="3"/>
  <c r="AT26" i="3"/>
  <c r="AS26" i="3"/>
  <c r="AU26" i="3"/>
  <c r="AW26" i="3"/>
  <c r="AX26" i="3"/>
  <c r="AY26" i="3"/>
  <c r="U27" i="3"/>
  <c r="V27" i="3"/>
  <c r="W27" i="3"/>
  <c r="AA27" i="3"/>
  <c r="AB27" i="3"/>
  <c r="AC27" i="3"/>
  <c r="AG27" i="3"/>
  <c r="AH27" i="3"/>
  <c r="AI27" i="3"/>
  <c r="AM27" i="3"/>
  <c r="AN27" i="3"/>
  <c r="AO27" i="3"/>
  <c r="AT27" i="3"/>
  <c r="AS27" i="3"/>
  <c r="AU27" i="3"/>
  <c r="AW27" i="3"/>
  <c r="AX27" i="3"/>
  <c r="AY27" i="3"/>
  <c r="U28" i="3"/>
  <c r="V28" i="3"/>
  <c r="W28" i="3"/>
  <c r="AA28" i="3"/>
  <c r="AB28" i="3"/>
  <c r="AC28" i="3"/>
  <c r="AG28" i="3"/>
  <c r="AH28" i="3"/>
  <c r="AI28" i="3"/>
  <c r="AM28" i="3"/>
  <c r="AN28" i="3"/>
  <c r="AO28" i="3"/>
  <c r="AT28" i="3"/>
  <c r="AS28" i="3"/>
  <c r="AU28" i="3"/>
  <c r="AW28" i="3"/>
  <c r="AX28" i="3"/>
  <c r="AY28" i="3"/>
  <c r="U29" i="3"/>
  <c r="V29" i="3"/>
  <c r="W29" i="3"/>
  <c r="AA29" i="3"/>
  <c r="AB29" i="3"/>
  <c r="AC29" i="3"/>
  <c r="AG29" i="3"/>
  <c r="AH29" i="3"/>
  <c r="AI29" i="3"/>
  <c r="AM29" i="3"/>
  <c r="AN29" i="3"/>
  <c r="AO29" i="3"/>
  <c r="AT29" i="3"/>
  <c r="AS29" i="3"/>
  <c r="AU29" i="3"/>
  <c r="AW29" i="3"/>
  <c r="AX29" i="3"/>
  <c r="AY29" i="3"/>
  <c r="U30" i="3"/>
  <c r="V30" i="3"/>
  <c r="W30" i="3"/>
  <c r="AA30" i="3"/>
  <c r="AB30" i="3"/>
  <c r="AC30" i="3"/>
  <c r="AG30" i="3"/>
  <c r="AH30" i="3"/>
  <c r="AI30" i="3"/>
  <c r="AM30" i="3"/>
  <c r="AN30" i="3"/>
  <c r="AO30" i="3"/>
  <c r="AT30" i="3"/>
  <c r="AS30" i="3"/>
  <c r="AU30" i="3"/>
  <c r="AW30" i="3"/>
  <c r="AX30" i="3"/>
  <c r="AY30" i="3"/>
  <c r="U31" i="3"/>
  <c r="V31" i="3"/>
  <c r="W31" i="3"/>
  <c r="AA31" i="3"/>
  <c r="AB31" i="3"/>
  <c r="AC31" i="3"/>
  <c r="AG31" i="3"/>
  <c r="AH31" i="3"/>
  <c r="AI31" i="3"/>
  <c r="AM31" i="3"/>
  <c r="AN31" i="3"/>
  <c r="AO31" i="3"/>
  <c r="AT31" i="3"/>
  <c r="AS31" i="3"/>
  <c r="AU31" i="3"/>
  <c r="AW31" i="3"/>
  <c r="AX31" i="3"/>
  <c r="AY31" i="3"/>
  <c r="U32" i="3"/>
  <c r="V32" i="3"/>
  <c r="W32" i="3"/>
  <c r="AA32" i="3"/>
  <c r="AB32" i="3"/>
  <c r="AC32" i="3"/>
  <c r="AG32" i="3"/>
  <c r="AH32" i="3"/>
  <c r="AI32" i="3"/>
  <c r="AM32" i="3"/>
  <c r="AN32" i="3"/>
  <c r="AO32" i="3"/>
  <c r="AT32" i="3"/>
  <c r="AS32" i="3"/>
  <c r="AU32" i="3"/>
  <c r="AW32" i="3"/>
  <c r="AX32" i="3"/>
  <c r="AY32" i="3"/>
  <c r="U33" i="3"/>
  <c r="V33" i="3"/>
  <c r="W33" i="3"/>
  <c r="AA33" i="3"/>
  <c r="AB33" i="3"/>
  <c r="AC33" i="3"/>
  <c r="AG33" i="3"/>
  <c r="AH33" i="3"/>
  <c r="AI33" i="3"/>
  <c r="AM33" i="3"/>
  <c r="AN33" i="3"/>
  <c r="AO33" i="3"/>
  <c r="AT33" i="3"/>
  <c r="AS33" i="3"/>
  <c r="AU33" i="3"/>
  <c r="AW33" i="3"/>
  <c r="AX33" i="3"/>
  <c r="AY33" i="3"/>
  <c r="U34" i="3"/>
  <c r="V34" i="3"/>
  <c r="W34" i="3"/>
  <c r="AA34" i="3"/>
  <c r="AB34" i="3"/>
  <c r="AC34" i="3"/>
  <c r="AG34" i="3"/>
  <c r="AH34" i="3"/>
  <c r="AI34" i="3"/>
  <c r="AM34" i="3"/>
  <c r="AN34" i="3"/>
  <c r="AO34" i="3"/>
  <c r="AT34" i="3"/>
  <c r="AS34" i="3"/>
  <c r="AU34" i="3"/>
  <c r="AW34" i="3"/>
  <c r="AX34" i="3"/>
  <c r="AY34" i="3"/>
  <c r="U35" i="3"/>
  <c r="V35" i="3"/>
  <c r="W35" i="3"/>
  <c r="AA35" i="3"/>
  <c r="AB35" i="3"/>
  <c r="AC35" i="3"/>
  <c r="AG35" i="3"/>
  <c r="AH35" i="3"/>
  <c r="AI35" i="3"/>
  <c r="AM35" i="3"/>
  <c r="AN35" i="3"/>
  <c r="AO35" i="3"/>
  <c r="AT35" i="3"/>
  <c r="AS35" i="3"/>
  <c r="AU35" i="3"/>
  <c r="AW35" i="3"/>
  <c r="AX35" i="3"/>
  <c r="AY35" i="3"/>
  <c r="U36" i="3"/>
  <c r="V36" i="3"/>
  <c r="W36" i="3"/>
  <c r="AA36" i="3"/>
  <c r="AB36" i="3"/>
  <c r="AC36" i="3"/>
  <c r="AG36" i="3"/>
  <c r="AH36" i="3"/>
  <c r="AI36" i="3"/>
  <c r="AM36" i="3"/>
  <c r="AN36" i="3"/>
  <c r="AO36" i="3"/>
  <c r="AT36" i="3"/>
  <c r="AS36" i="3"/>
  <c r="AU36" i="3"/>
  <c r="AW36" i="3"/>
  <c r="AX36" i="3"/>
  <c r="AY36" i="3"/>
  <c r="U37" i="3"/>
  <c r="V37" i="3"/>
  <c r="W37" i="3"/>
  <c r="AA37" i="3"/>
  <c r="AB37" i="3"/>
  <c r="AC37" i="3"/>
  <c r="AG37" i="3"/>
  <c r="AH37" i="3"/>
  <c r="AI37" i="3"/>
  <c r="AM37" i="3"/>
  <c r="AN37" i="3"/>
  <c r="AO37" i="3"/>
  <c r="AT37" i="3"/>
  <c r="AS37" i="3"/>
  <c r="AU37" i="3"/>
  <c r="AW37" i="3"/>
  <c r="AX37" i="3"/>
  <c r="AY37" i="3"/>
  <c r="AT38" i="3"/>
  <c r="AS38" i="3"/>
  <c r="AU38" i="3"/>
  <c r="U38" i="3"/>
  <c r="V38" i="3"/>
  <c r="W38" i="3"/>
  <c r="AA38" i="3"/>
  <c r="AB38" i="3"/>
  <c r="AC38" i="3"/>
  <c r="AG38" i="3"/>
  <c r="AH38" i="3"/>
  <c r="AI38" i="3"/>
  <c r="AM38" i="3"/>
  <c r="AN38" i="3"/>
  <c r="AO38" i="3"/>
  <c r="AW38" i="3"/>
  <c r="AX38" i="3"/>
  <c r="AY38" i="3"/>
  <c r="U39" i="3"/>
  <c r="V39" i="3"/>
  <c r="W39" i="3"/>
  <c r="AA39" i="3"/>
  <c r="AB39" i="3"/>
  <c r="AC39" i="3"/>
  <c r="AG39" i="3"/>
  <c r="AH39" i="3"/>
  <c r="AI39" i="3"/>
  <c r="AM39" i="3"/>
  <c r="AN39" i="3"/>
  <c r="AO39" i="3"/>
  <c r="AT39" i="3"/>
  <c r="AS39" i="3"/>
  <c r="AU39" i="3"/>
  <c r="AW39" i="3"/>
  <c r="AX39" i="3"/>
  <c r="AY39" i="3"/>
  <c r="U40" i="3"/>
  <c r="V40" i="3"/>
  <c r="W40" i="3"/>
  <c r="AA40" i="3"/>
  <c r="AB40" i="3"/>
  <c r="AC40" i="3"/>
  <c r="AG40" i="3"/>
  <c r="AH40" i="3"/>
  <c r="AI40" i="3"/>
  <c r="AM40" i="3"/>
  <c r="AN40" i="3"/>
  <c r="AO40" i="3"/>
  <c r="AT40" i="3"/>
  <c r="AS40" i="3"/>
  <c r="AU40" i="3"/>
  <c r="AW40" i="3"/>
  <c r="AX40" i="3"/>
  <c r="AY40" i="3"/>
  <c r="U41" i="3"/>
  <c r="V41" i="3"/>
  <c r="W41" i="3"/>
  <c r="AA41" i="3"/>
  <c r="AB41" i="3"/>
  <c r="AC41" i="3"/>
  <c r="AG41" i="3"/>
  <c r="AH41" i="3"/>
  <c r="AI41" i="3"/>
  <c r="AM41" i="3"/>
  <c r="AN41" i="3"/>
  <c r="AO41" i="3"/>
  <c r="AT41" i="3"/>
  <c r="AS41" i="3"/>
  <c r="AU41" i="3"/>
  <c r="AW41" i="3"/>
  <c r="AX41" i="3"/>
  <c r="AY41" i="3"/>
  <c r="AT42" i="3"/>
  <c r="AS42" i="3"/>
  <c r="AU42" i="3"/>
  <c r="U42" i="3"/>
  <c r="V42" i="3"/>
  <c r="W42" i="3"/>
  <c r="AA42" i="3"/>
  <c r="AB42" i="3"/>
  <c r="AC42" i="3"/>
  <c r="AG42" i="3"/>
  <c r="AH42" i="3"/>
  <c r="AI42" i="3"/>
  <c r="AM42" i="3"/>
  <c r="AN42" i="3"/>
  <c r="AO42" i="3"/>
  <c r="AW42" i="3"/>
  <c r="AX42" i="3"/>
  <c r="AY42" i="3"/>
  <c r="AT43" i="3"/>
  <c r="AS43" i="3"/>
  <c r="AU43" i="3"/>
  <c r="U43" i="3"/>
  <c r="V43" i="3"/>
  <c r="W43" i="3"/>
  <c r="AA43" i="3"/>
  <c r="AB43" i="3"/>
  <c r="AC43" i="3"/>
  <c r="AG43" i="3"/>
  <c r="AH43" i="3"/>
  <c r="AI43" i="3"/>
  <c r="AM43" i="3"/>
  <c r="AN43" i="3"/>
  <c r="AO43" i="3"/>
  <c r="AW43" i="3"/>
  <c r="AX43" i="3"/>
  <c r="AY43" i="3"/>
  <c r="U44" i="3"/>
  <c r="V44" i="3"/>
  <c r="W44" i="3"/>
  <c r="AA44" i="3"/>
  <c r="AB44" i="3"/>
  <c r="AC44" i="3"/>
  <c r="AG44" i="3"/>
  <c r="AH44" i="3"/>
  <c r="AI44" i="3"/>
  <c r="AM44" i="3"/>
  <c r="AN44" i="3"/>
  <c r="AO44" i="3"/>
  <c r="AT44" i="3"/>
  <c r="AS44" i="3"/>
  <c r="AU44" i="3"/>
  <c r="AW44" i="3"/>
  <c r="AX44" i="3"/>
  <c r="AY44" i="3"/>
  <c r="AT45" i="3"/>
  <c r="AS45" i="3"/>
  <c r="AU45" i="3"/>
  <c r="U45" i="3"/>
  <c r="V45" i="3"/>
  <c r="W45" i="3"/>
  <c r="AA45" i="3"/>
  <c r="AB45" i="3"/>
  <c r="AC45" i="3"/>
  <c r="AG45" i="3"/>
  <c r="AH45" i="3"/>
  <c r="AI45" i="3"/>
  <c r="AM45" i="3"/>
  <c r="AN45" i="3"/>
  <c r="AO45" i="3"/>
  <c r="AW45" i="3"/>
  <c r="AX45" i="3"/>
  <c r="AY45" i="3"/>
  <c r="AT46" i="3"/>
  <c r="AS46" i="3"/>
  <c r="AU46" i="3"/>
  <c r="U46" i="3"/>
  <c r="V46" i="3"/>
  <c r="W46" i="3"/>
  <c r="AA46" i="3"/>
  <c r="AB46" i="3"/>
  <c r="AC46" i="3"/>
  <c r="AG46" i="3"/>
  <c r="AH46" i="3"/>
  <c r="AI46" i="3"/>
  <c r="AM46" i="3"/>
  <c r="AN46" i="3"/>
  <c r="AO46" i="3"/>
  <c r="AW46" i="3"/>
  <c r="AX46" i="3"/>
  <c r="AY46" i="3"/>
  <c r="AT47" i="3"/>
  <c r="AS47" i="3"/>
  <c r="AU47" i="3"/>
  <c r="U47" i="3"/>
  <c r="V47" i="3"/>
  <c r="W47" i="3"/>
  <c r="AA47" i="3"/>
  <c r="AB47" i="3"/>
  <c r="AC47" i="3"/>
  <c r="AG47" i="3"/>
  <c r="AH47" i="3"/>
  <c r="AI47" i="3"/>
  <c r="AM47" i="3"/>
  <c r="AN47" i="3"/>
  <c r="AO47" i="3"/>
  <c r="AW47" i="3"/>
  <c r="AX47" i="3"/>
  <c r="AY47" i="3"/>
  <c r="U48" i="3"/>
  <c r="V48" i="3"/>
  <c r="W48" i="3"/>
  <c r="AA48" i="3"/>
  <c r="AB48" i="3"/>
  <c r="AC48" i="3"/>
  <c r="AM48" i="3"/>
  <c r="AN48" i="3"/>
  <c r="AO48" i="3"/>
  <c r="AG48" i="3"/>
  <c r="AH48" i="3"/>
  <c r="AI48" i="3"/>
  <c r="AT48" i="3"/>
  <c r="AS48" i="3"/>
  <c r="AU48" i="3"/>
  <c r="AW48" i="3"/>
  <c r="AX48" i="3"/>
  <c r="AY48" i="3"/>
  <c r="U49" i="3"/>
  <c r="V49" i="3"/>
  <c r="W49" i="3"/>
  <c r="AA49" i="3"/>
  <c r="AB49" i="3"/>
  <c r="AC49" i="3"/>
  <c r="AG49" i="3"/>
  <c r="AH49" i="3"/>
  <c r="AI49" i="3"/>
  <c r="AM49" i="3"/>
  <c r="AN49" i="3"/>
  <c r="AO49" i="3"/>
  <c r="AT49" i="3"/>
  <c r="AS49" i="3"/>
  <c r="AU49" i="3"/>
  <c r="AW49" i="3"/>
  <c r="AX49" i="3"/>
  <c r="AY49" i="3"/>
  <c r="U50" i="3"/>
  <c r="V50" i="3"/>
  <c r="W50" i="3"/>
  <c r="AA50" i="3"/>
  <c r="AB50" i="3"/>
  <c r="AC50" i="3"/>
  <c r="AG50" i="3"/>
  <c r="AH50" i="3"/>
  <c r="AI50" i="3"/>
  <c r="AM50" i="3"/>
  <c r="AN50" i="3"/>
  <c r="AO50" i="3"/>
  <c r="AT50" i="3"/>
  <c r="AS50" i="3"/>
  <c r="AU50" i="3"/>
  <c r="AW50" i="3"/>
  <c r="AX50" i="3"/>
  <c r="AY50" i="3"/>
  <c r="W51" i="3"/>
  <c r="AC51" i="3"/>
  <c r="AG51" i="3"/>
  <c r="AH51" i="3"/>
  <c r="AI51" i="3"/>
  <c r="AO51" i="3"/>
  <c r="AU51" i="3"/>
  <c r="AW51" i="3"/>
  <c r="W52" i="3"/>
  <c r="AC52" i="3"/>
  <c r="AG52" i="3"/>
  <c r="AH52" i="3"/>
  <c r="AI52" i="3"/>
  <c r="AO52" i="3"/>
  <c r="AU52" i="3"/>
  <c r="AW52" i="3"/>
  <c r="W53" i="3"/>
  <c r="AC53" i="3"/>
  <c r="AG53" i="3"/>
  <c r="AH53" i="3"/>
  <c r="AI53" i="3"/>
  <c r="AO53" i="3"/>
  <c r="AU53" i="3"/>
  <c r="AW53" i="3"/>
  <c r="W54" i="3"/>
  <c r="AC54" i="3"/>
  <c r="AG54" i="3"/>
  <c r="AH54" i="3"/>
  <c r="AI54" i="3"/>
  <c r="AO54" i="3"/>
  <c r="AU54" i="3"/>
  <c r="AW54" i="3"/>
  <c r="W55" i="3"/>
  <c r="AC55" i="3"/>
  <c r="AG55" i="3"/>
  <c r="AH55" i="3"/>
  <c r="AI55" i="3"/>
  <c r="AO55" i="3"/>
  <c r="AU55" i="3"/>
  <c r="AW55" i="3"/>
  <c r="W56" i="3"/>
  <c r="AC56" i="3"/>
  <c r="AG56" i="3"/>
  <c r="AH56" i="3"/>
  <c r="AI56" i="3"/>
  <c r="AO56" i="3"/>
  <c r="AU56" i="3"/>
  <c r="AW56" i="3"/>
  <c r="W57" i="3"/>
  <c r="AC57" i="3"/>
  <c r="AG57" i="3"/>
  <c r="AH57" i="3"/>
  <c r="AI57" i="3"/>
  <c r="AO57" i="3"/>
  <c r="AU57" i="3"/>
  <c r="AW57" i="3"/>
  <c r="W58" i="3"/>
  <c r="AC58" i="3"/>
  <c r="AG58" i="3"/>
  <c r="AH58" i="3"/>
  <c r="AI58" i="3"/>
  <c r="AO58" i="3"/>
  <c r="AU58" i="3"/>
  <c r="AW58" i="3"/>
  <c r="W59" i="3"/>
  <c r="AC59" i="3"/>
  <c r="AG59" i="3"/>
  <c r="AH59" i="3"/>
  <c r="AI59" i="3"/>
  <c r="AO59" i="3"/>
  <c r="AU59" i="3"/>
  <c r="AW59" i="3"/>
  <c r="W60" i="3"/>
  <c r="AC60" i="3"/>
  <c r="AG60" i="3"/>
  <c r="AH60" i="3"/>
  <c r="AI60" i="3"/>
  <c r="AO60" i="3"/>
  <c r="AU60" i="3"/>
  <c r="AW60" i="3"/>
  <c r="W61" i="3"/>
  <c r="AC61" i="3"/>
  <c r="AG61" i="3"/>
  <c r="AH61" i="3"/>
  <c r="AI61" i="3"/>
  <c r="AO61" i="3"/>
  <c r="AU61" i="3"/>
  <c r="AW61" i="3"/>
  <c r="W74" i="3"/>
  <c r="AG74" i="3"/>
  <c r="AH74" i="3"/>
  <c r="AI74" i="3"/>
  <c r="AU74" i="3"/>
  <c r="AW74" i="3"/>
  <c r="W75" i="3"/>
  <c r="AC75" i="3"/>
  <c r="AG75" i="3"/>
  <c r="AH75" i="3"/>
  <c r="AI75" i="3"/>
  <c r="AO75" i="3"/>
  <c r="AU75" i="3"/>
  <c r="AW75" i="3"/>
  <c r="W76" i="3"/>
  <c r="AC76" i="3"/>
  <c r="AG76" i="3"/>
  <c r="AH76" i="3"/>
  <c r="AI76" i="3"/>
  <c r="AO76" i="3"/>
  <c r="AU76" i="3"/>
  <c r="AW76" i="3"/>
  <c r="W77" i="3"/>
  <c r="AC77" i="3"/>
  <c r="AG77" i="3"/>
  <c r="AH77" i="3"/>
  <c r="AI77" i="3"/>
  <c r="AO77" i="3"/>
  <c r="AU77" i="3"/>
  <c r="AW77" i="3"/>
  <c r="AG78" i="3"/>
  <c r="AH78" i="3"/>
  <c r="AI78" i="3"/>
  <c r="AU78" i="3"/>
  <c r="W79" i="3"/>
  <c r="AC79" i="3"/>
  <c r="AG79" i="3"/>
  <c r="AH79" i="3"/>
  <c r="AI79" i="3"/>
  <c r="AO79" i="3"/>
  <c r="AU79" i="3"/>
  <c r="AW79" i="3"/>
  <c r="W80" i="3"/>
  <c r="AC80" i="3"/>
  <c r="AG80" i="3"/>
  <c r="AH80" i="3"/>
  <c r="AI80" i="3"/>
  <c r="AO80" i="3"/>
  <c r="AU80" i="3"/>
  <c r="AW80" i="3"/>
  <c r="W81" i="3"/>
  <c r="AC81" i="3"/>
  <c r="AG81" i="3"/>
  <c r="AH81" i="3"/>
  <c r="AI81" i="3"/>
  <c r="AO81" i="3"/>
  <c r="AU81" i="3"/>
  <c r="AW81" i="3"/>
  <c r="W82" i="3"/>
  <c r="AC82" i="3"/>
  <c r="AG82" i="3"/>
  <c r="AH82" i="3"/>
  <c r="AI82" i="3"/>
  <c r="AO82" i="3"/>
  <c r="AU82" i="3"/>
  <c r="AW82" i="3"/>
  <c r="W83" i="3"/>
  <c r="AC83" i="3"/>
  <c r="AG83" i="3"/>
  <c r="AH83" i="3"/>
  <c r="AI83" i="3"/>
  <c r="AO83" i="3"/>
  <c r="AU83" i="3"/>
  <c r="AW83" i="3"/>
  <c r="W84" i="3"/>
  <c r="AC84" i="3"/>
  <c r="AG84" i="3"/>
  <c r="AH84" i="3"/>
  <c r="AI84" i="3"/>
  <c r="AO84" i="3"/>
  <c r="AU84" i="3"/>
  <c r="AW84" i="3"/>
  <c r="W85" i="3"/>
  <c r="AC85" i="3"/>
  <c r="AG85" i="3"/>
  <c r="AH85" i="3"/>
  <c r="AI85" i="3"/>
  <c r="AO85" i="3"/>
  <c r="AU85" i="3"/>
  <c r="AW85" i="3"/>
  <c r="W88" i="3"/>
  <c r="AC88" i="3"/>
  <c r="AG88" i="3"/>
  <c r="AH88" i="3"/>
  <c r="AI88" i="3"/>
  <c r="AO88" i="3"/>
  <c r="AU88" i="3"/>
  <c r="AW88" i="3"/>
  <c r="W89" i="3"/>
  <c r="AC89" i="3"/>
  <c r="AG89" i="3"/>
  <c r="AH89" i="3"/>
  <c r="AI89" i="3"/>
  <c r="AO89" i="3"/>
  <c r="AU89" i="3"/>
  <c r="AW89" i="3"/>
  <c r="W90" i="3"/>
  <c r="AC90" i="3"/>
  <c r="AG90" i="3"/>
  <c r="AH90" i="3"/>
  <c r="AI90" i="3"/>
  <c r="AO90" i="3"/>
  <c r="AU90" i="3"/>
  <c r="AW90" i="3"/>
  <c r="W92" i="3"/>
  <c r="AC92" i="3"/>
  <c r="AG92" i="3"/>
  <c r="AH92" i="3"/>
  <c r="AI92" i="3"/>
  <c r="AO92" i="3"/>
  <c r="AU92" i="3"/>
  <c r="AW92" i="3"/>
  <c r="W93" i="3"/>
  <c r="AC93" i="3"/>
  <c r="AG93" i="3"/>
  <c r="AH93" i="3"/>
  <c r="AI93" i="3"/>
  <c r="AO93" i="3"/>
  <c r="AU93" i="3"/>
  <c r="AW93" i="3"/>
  <c r="W94" i="3"/>
  <c r="AC94" i="3"/>
  <c r="AG94" i="3"/>
  <c r="AH94" i="3"/>
  <c r="AI94" i="3"/>
  <c r="AO94" i="3"/>
  <c r="AU94" i="3"/>
  <c r="AW94" i="3"/>
  <c r="W95" i="3"/>
  <c r="AC95" i="3"/>
  <c r="AG95" i="3"/>
  <c r="AH95" i="3"/>
  <c r="AI95" i="3"/>
  <c r="AO95" i="3"/>
  <c r="AU95" i="3"/>
  <c r="AW95" i="3"/>
  <c r="W96" i="3"/>
  <c r="AC96" i="3"/>
  <c r="AG96" i="3"/>
  <c r="AH96" i="3"/>
  <c r="AI96" i="3"/>
  <c r="AO96" i="3"/>
  <c r="AU96" i="3"/>
  <c r="AW96" i="3"/>
  <c r="W97" i="3"/>
  <c r="AC97" i="3"/>
  <c r="AG97" i="3"/>
  <c r="AH97" i="3"/>
  <c r="AI97" i="3"/>
  <c r="AO97" i="3"/>
  <c r="AU97" i="3"/>
  <c r="AW97" i="3"/>
  <c r="W98" i="3"/>
  <c r="AC98" i="3"/>
  <c r="AG98" i="3"/>
  <c r="AH98" i="3"/>
  <c r="AI98" i="3"/>
  <c r="AO98" i="3"/>
  <c r="AU98" i="3"/>
  <c r="AW98" i="3"/>
  <c r="W99" i="3"/>
  <c r="AC99" i="3"/>
  <c r="AG99" i="3"/>
  <c r="AH99" i="3"/>
  <c r="AI99" i="3"/>
  <c r="AO99" i="3"/>
  <c r="AU99" i="3"/>
  <c r="AW99" i="3"/>
  <c r="W100" i="3"/>
  <c r="AC100" i="3"/>
  <c r="AG100" i="3"/>
  <c r="AH100" i="3"/>
  <c r="AI100" i="3"/>
  <c r="AO100" i="3"/>
  <c r="AU100" i="3"/>
  <c r="AW100" i="3"/>
  <c r="W101" i="3"/>
  <c r="AC101" i="3"/>
  <c r="AG101" i="3"/>
  <c r="AH101" i="3"/>
  <c r="AI101" i="3"/>
  <c r="AO101" i="3"/>
  <c r="AU101" i="3"/>
  <c r="AW101" i="3"/>
  <c r="W102" i="3"/>
  <c r="AC102" i="3"/>
  <c r="AG102" i="3"/>
  <c r="AH102" i="3"/>
  <c r="AI102" i="3"/>
  <c r="AO102" i="3"/>
  <c r="AU102" i="3"/>
  <c r="AW102" i="3"/>
  <c r="W103" i="3"/>
  <c r="AC103" i="3"/>
  <c r="AG103" i="3"/>
  <c r="AH103" i="3"/>
  <c r="AI103" i="3"/>
  <c r="AO103" i="3"/>
  <c r="AU103" i="3"/>
  <c r="AW103" i="3"/>
  <c r="W104" i="3"/>
  <c r="AC104" i="3"/>
  <c r="AG104" i="3"/>
  <c r="AH104" i="3"/>
  <c r="AI104" i="3"/>
  <c r="AO104" i="3"/>
  <c r="AU104" i="3"/>
  <c r="AW104" i="3"/>
  <c r="W105" i="3"/>
  <c r="AC105" i="3"/>
  <c r="AG105" i="3"/>
  <c r="AH105" i="3"/>
  <c r="AI105" i="3"/>
  <c r="AO105" i="3"/>
  <c r="AU105" i="3"/>
  <c r="AW105" i="3"/>
  <c r="W106" i="3"/>
  <c r="AC106" i="3"/>
  <c r="AG106" i="3"/>
  <c r="AH106" i="3"/>
  <c r="AI106" i="3"/>
  <c r="AO106" i="3"/>
  <c r="AU106" i="3"/>
  <c r="AW106" i="3"/>
  <c r="W107" i="3"/>
  <c r="AC107" i="3"/>
  <c r="AG107" i="3"/>
  <c r="AH107" i="3"/>
  <c r="AI107" i="3"/>
  <c r="AO107" i="3"/>
  <c r="AU107" i="3"/>
  <c r="AW107" i="3"/>
  <c r="W108" i="3"/>
  <c r="AC108" i="3"/>
  <c r="AG108" i="3"/>
  <c r="AH108" i="3"/>
  <c r="AI108" i="3"/>
  <c r="AO108" i="3"/>
  <c r="AU108" i="3"/>
  <c r="AW108" i="3"/>
  <c r="W109" i="3"/>
  <c r="AC109" i="3"/>
  <c r="AG109" i="3"/>
  <c r="AH109" i="3"/>
  <c r="AI109" i="3"/>
  <c r="AO109" i="3"/>
  <c r="AU109" i="3"/>
  <c r="AW109" i="3"/>
  <c r="W110" i="3"/>
  <c r="AC110" i="3"/>
  <c r="AG110" i="3"/>
  <c r="AH110" i="3"/>
  <c r="AI110" i="3"/>
  <c r="AO110" i="3"/>
  <c r="AU110" i="3"/>
  <c r="AW110" i="3"/>
  <c r="W111" i="3"/>
  <c r="AC111" i="3"/>
  <c r="AG111" i="3"/>
  <c r="AH111" i="3"/>
  <c r="AI111" i="3"/>
  <c r="AO111" i="3"/>
  <c r="AU111" i="3"/>
  <c r="AW111" i="3"/>
  <c r="W112" i="3"/>
  <c r="AC112" i="3"/>
  <c r="AG112" i="3"/>
  <c r="AH112" i="3"/>
  <c r="AI112" i="3"/>
  <c r="AO112" i="3"/>
  <c r="AU112" i="3"/>
  <c r="AW112" i="3"/>
  <c r="W113" i="3"/>
  <c r="AC113" i="3"/>
  <c r="AG113" i="3"/>
  <c r="AH113" i="3"/>
  <c r="AI113" i="3"/>
  <c r="AO113" i="3"/>
  <c r="AU113" i="3"/>
  <c r="AW113" i="3"/>
  <c r="W114" i="3"/>
  <c r="AC114" i="3"/>
  <c r="AG114" i="3"/>
  <c r="AH114" i="3"/>
  <c r="AI114" i="3"/>
  <c r="AO114" i="3"/>
  <c r="AU114" i="3"/>
  <c r="AW114" i="3"/>
  <c r="U115" i="3"/>
  <c r="V115" i="3"/>
  <c r="W115" i="3"/>
  <c r="AA115" i="3"/>
  <c r="AB115" i="3"/>
  <c r="AC115" i="3"/>
  <c r="AG115" i="3"/>
  <c r="AH115" i="3"/>
  <c r="AI115" i="3"/>
  <c r="AM115" i="3"/>
  <c r="AN115" i="3"/>
  <c r="AO115" i="3"/>
  <c r="AT115" i="3"/>
  <c r="AU115" i="3"/>
  <c r="AW115" i="3"/>
  <c r="AX115" i="3"/>
  <c r="AY115" i="3"/>
  <c r="U116" i="3"/>
  <c r="V116" i="3"/>
  <c r="W116" i="3"/>
  <c r="AA116" i="3"/>
  <c r="AB116" i="3"/>
  <c r="AC116" i="3"/>
  <c r="AG116" i="3"/>
  <c r="AH116" i="3"/>
  <c r="AI116" i="3"/>
  <c r="AM116" i="3"/>
  <c r="AN116" i="3"/>
  <c r="AO116" i="3"/>
  <c r="AT116" i="3"/>
  <c r="AU116" i="3"/>
  <c r="AW116" i="3"/>
  <c r="AX116" i="3"/>
  <c r="AY116" i="3"/>
  <c r="U117" i="3"/>
  <c r="V117" i="3"/>
  <c r="W117" i="3"/>
  <c r="AA117" i="3"/>
  <c r="AB117" i="3"/>
  <c r="AC117" i="3"/>
  <c r="AG117" i="3"/>
  <c r="AH117" i="3"/>
  <c r="AI117" i="3"/>
  <c r="AM117" i="3"/>
  <c r="AN117" i="3"/>
  <c r="AO117" i="3"/>
  <c r="AT117" i="3"/>
  <c r="AU117" i="3"/>
  <c r="AW117" i="3"/>
  <c r="AX117" i="3"/>
  <c r="AY117" i="3"/>
  <c r="U118" i="3"/>
  <c r="V118" i="3"/>
  <c r="W118" i="3"/>
  <c r="AA118" i="3"/>
  <c r="AB118" i="3"/>
  <c r="AC118" i="3"/>
  <c r="AG118" i="3"/>
  <c r="AH118" i="3"/>
  <c r="AI118" i="3"/>
  <c r="AM118" i="3"/>
  <c r="AN118" i="3"/>
  <c r="AO118" i="3"/>
  <c r="AT118" i="3"/>
  <c r="AU118" i="3"/>
  <c r="AW118" i="3"/>
  <c r="AX118" i="3"/>
  <c r="AY118" i="3"/>
  <c r="U119" i="3"/>
  <c r="V119" i="3"/>
  <c r="W119" i="3"/>
  <c r="AA119" i="3"/>
  <c r="AB119" i="3"/>
  <c r="AC119" i="3"/>
  <c r="AG119" i="3"/>
  <c r="AH119" i="3"/>
  <c r="AI119" i="3"/>
  <c r="AM119" i="3"/>
  <c r="AN119" i="3"/>
  <c r="AO119" i="3"/>
  <c r="AT119" i="3"/>
  <c r="AU119" i="3"/>
  <c r="AW119" i="3"/>
  <c r="AX119" i="3"/>
  <c r="AY119" i="3"/>
  <c r="U120" i="3"/>
  <c r="V120" i="3"/>
  <c r="W120" i="3"/>
  <c r="AA120" i="3"/>
  <c r="AB120" i="3"/>
  <c r="AC120" i="3"/>
  <c r="AG120" i="3"/>
  <c r="AH120" i="3"/>
  <c r="AI120" i="3"/>
  <c r="AM120" i="3"/>
  <c r="AN120" i="3"/>
  <c r="AO120" i="3"/>
  <c r="AT120" i="3"/>
  <c r="AU120" i="3"/>
  <c r="AW120" i="3"/>
  <c r="AX120" i="3"/>
  <c r="AY120" i="3"/>
  <c r="U121" i="3"/>
  <c r="V121" i="3"/>
  <c r="W121" i="3"/>
  <c r="AA121" i="3"/>
  <c r="AB121" i="3"/>
  <c r="AC121" i="3"/>
  <c r="AG121" i="3"/>
  <c r="AH121" i="3"/>
  <c r="AI121" i="3"/>
  <c r="AM121" i="3"/>
  <c r="AN121" i="3"/>
  <c r="AO121" i="3"/>
  <c r="AT121" i="3"/>
  <c r="AU121" i="3"/>
  <c r="AW121" i="3"/>
  <c r="AX121" i="3"/>
  <c r="AY121" i="3"/>
  <c r="U122" i="3"/>
  <c r="V122" i="3"/>
  <c r="W122" i="3"/>
  <c r="AA122" i="3"/>
  <c r="AB122" i="3"/>
  <c r="AC122" i="3"/>
  <c r="AG122" i="3"/>
  <c r="AH122" i="3"/>
  <c r="AI122" i="3"/>
  <c r="AM122" i="3"/>
  <c r="AN122" i="3"/>
  <c r="AO122" i="3"/>
  <c r="AT122" i="3"/>
  <c r="AU122" i="3"/>
  <c r="AW122" i="3"/>
  <c r="AX122" i="3"/>
  <c r="AY122" i="3"/>
  <c r="U123" i="3"/>
  <c r="V123" i="3"/>
  <c r="W123" i="3"/>
  <c r="AA123" i="3"/>
  <c r="AB123" i="3"/>
  <c r="AC123" i="3"/>
  <c r="AG123" i="3"/>
  <c r="AH123" i="3"/>
  <c r="AI123" i="3"/>
  <c r="AM123" i="3"/>
  <c r="AN123" i="3"/>
  <c r="AO123" i="3"/>
  <c r="AT123" i="3"/>
  <c r="AU123" i="3"/>
  <c r="AW123" i="3"/>
  <c r="AX123" i="3"/>
  <c r="AY123" i="3"/>
  <c r="U124" i="3"/>
  <c r="V124" i="3"/>
  <c r="W124" i="3"/>
  <c r="AA124" i="3"/>
  <c r="AB124" i="3"/>
  <c r="AC124" i="3"/>
  <c r="AG124" i="3"/>
  <c r="AH124" i="3"/>
  <c r="AI124" i="3"/>
  <c r="AM124" i="3"/>
  <c r="AN124" i="3"/>
  <c r="AO124" i="3"/>
  <c r="AT124" i="3"/>
  <c r="AU124" i="3"/>
  <c r="AW124" i="3"/>
  <c r="AX124" i="3"/>
  <c r="AY124" i="3"/>
  <c r="AA125" i="3"/>
  <c r="AB125" i="3"/>
  <c r="AC125" i="3"/>
  <c r="U125" i="3"/>
  <c r="V125" i="3"/>
  <c r="W125" i="3"/>
  <c r="I45" i="3"/>
  <c r="I46" i="3"/>
  <c r="I47" i="3"/>
  <c r="I48" i="3"/>
  <c r="J45" i="3"/>
  <c r="K45" i="3"/>
  <c r="J46" i="3"/>
  <c r="K46" i="3"/>
  <c r="J47" i="3"/>
  <c r="K47" i="3"/>
  <c r="J48" i="3"/>
  <c r="K48" i="3"/>
  <c r="I40" i="3"/>
  <c r="J40" i="3"/>
  <c r="K40" i="3"/>
  <c r="I41" i="3"/>
  <c r="J41" i="3"/>
  <c r="K41" i="3"/>
  <c r="I42" i="3"/>
  <c r="J42" i="3"/>
  <c r="K42" i="3"/>
  <c r="I43" i="3"/>
  <c r="J43" i="3"/>
  <c r="K43" i="3"/>
  <c r="I38" i="3"/>
  <c r="J38" i="3"/>
  <c r="K38" i="3"/>
  <c r="I34" i="3"/>
  <c r="J34" i="3"/>
  <c r="K34" i="3"/>
  <c r="I35" i="3"/>
  <c r="J35" i="3"/>
  <c r="K35" i="3"/>
  <c r="I36" i="3"/>
  <c r="J36" i="3"/>
  <c r="K36" i="3"/>
  <c r="I31" i="3"/>
  <c r="J31" i="3"/>
  <c r="K31" i="3"/>
  <c r="I26" i="3"/>
  <c r="J26" i="3"/>
  <c r="K26" i="3"/>
  <c r="I27" i="3"/>
  <c r="J27" i="3"/>
  <c r="K27" i="3"/>
  <c r="I28" i="3"/>
  <c r="J28" i="3"/>
  <c r="K28" i="3"/>
  <c r="I29" i="3"/>
  <c r="J29" i="3"/>
  <c r="K29" i="3"/>
  <c r="I30" i="3"/>
  <c r="J30" i="3"/>
  <c r="K30" i="3"/>
  <c r="I32" i="3"/>
  <c r="J32" i="3"/>
  <c r="K32" i="3"/>
  <c r="I33" i="3"/>
  <c r="J33" i="3"/>
  <c r="K33" i="3"/>
  <c r="I37" i="3"/>
  <c r="J37" i="3"/>
  <c r="K37" i="3"/>
  <c r="I39" i="3"/>
  <c r="J39" i="3"/>
  <c r="K39" i="3"/>
  <c r="I44" i="3"/>
  <c r="J44" i="3"/>
  <c r="K44" i="3"/>
  <c r="I49" i="3"/>
  <c r="J49" i="3"/>
  <c r="K49" i="3"/>
  <c r="I50" i="3"/>
  <c r="J50" i="3"/>
  <c r="K50" i="3"/>
  <c r="I22" i="3"/>
  <c r="J22" i="3"/>
  <c r="K22" i="3"/>
  <c r="I23" i="3"/>
  <c r="J23" i="3"/>
  <c r="K23" i="3"/>
  <c r="I24" i="3"/>
  <c r="J24" i="3"/>
  <c r="K24" i="3"/>
  <c r="I16" i="3"/>
  <c r="J16" i="3"/>
  <c r="K16" i="3"/>
  <c r="I17" i="3"/>
  <c r="J17" i="3"/>
  <c r="K17" i="3"/>
  <c r="I18" i="3"/>
  <c r="J18" i="3"/>
  <c r="K18" i="3"/>
  <c r="I19" i="3"/>
  <c r="J19" i="3"/>
  <c r="K19" i="3"/>
  <c r="I20" i="3"/>
  <c r="J20" i="3"/>
  <c r="K20" i="3"/>
  <c r="I13" i="3"/>
  <c r="J13" i="3"/>
  <c r="K13" i="3"/>
  <c r="I8" i="3"/>
  <c r="J8" i="3"/>
  <c r="K8" i="3"/>
  <c r="I9" i="3"/>
  <c r="J9" i="3"/>
  <c r="K9" i="3"/>
  <c r="I10" i="3"/>
  <c r="J10" i="3"/>
  <c r="K10" i="3"/>
  <c r="I6" i="3"/>
  <c r="J6" i="3"/>
  <c r="K6" i="3"/>
  <c r="I3" i="3"/>
  <c r="J3" i="3"/>
  <c r="K3" i="3"/>
  <c r="I4" i="3"/>
  <c r="J4" i="3"/>
  <c r="K4" i="3"/>
  <c r="I5" i="3"/>
  <c r="J5" i="3"/>
  <c r="K5" i="3"/>
  <c r="I7" i="3"/>
  <c r="J7" i="3"/>
  <c r="K7" i="3"/>
  <c r="I11" i="3"/>
  <c r="J11" i="3"/>
  <c r="K11" i="3"/>
  <c r="I12" i="3"/>
  <c r="J12" i="3"/>
  <c r="K12" i="3"/>
  <c r="I14" i="3"/>
  <c r="J14" i="3"/>
  <c r="K14" i="3"/>
  <c r="I15" i="3"/>
  <c r="J15" i="3"/>
  <c r="K15" i="3"/>
  <c r="I21" i="3"/>
  <c r="J21" i="3"/>
  <c r="K21" i="3"/>
  <c r="I25" i="3"/>
  <c r="J25" i="3"/>
  <c r="K25" i="3"/>
  <c r="U2" i="3"/>
  <c r="V2" i="3"/>
  <c r="AB2" i="3"/>
  <c r="AN2" i="3"/>
  <c r="AT2" i="3"/>
  <c r="AA2" i="3"/>
  <c r="AM2" i="3"/>
  <c r="AS2" i="3"/>
  <c r="AX2" i="3"/>
  <c r="AY2" i="3"/>
  <c r="BB2" i="3"/>
  <c r="BF2" i="3"/>
  <c r="BI2" i="3"/>
  <c r="BJ2" i="3"/>
  <c r="I2" i="3"/>
  <c r="D3" i="3"/>
  <c r="E3" i="3"/>
  <c r="F3" i="3"/>
  <c r="G3" i="3"/>
  <c r="E4" i="3"/>
  <c r="F4" i="3"/>
  <c r="G4" i="3"/>
  <c r="D5" i="3"/>
  <c r="E5" i="3"/>
  <c r="F5" i="3"/>
  <c r="G5" i="3"/>
  <c r="D6" i="3"/>
  <c r="E6" i="3"/>
  <c r="F6" i="3"/>
  <c r="G6" i="3"/>
  <c r="D7" i="3"/>
  <c r="E7" i="3"/>
  <c r="F7" i="3"/>
  <c r="G7" i="3"/>
  <c r="D8" i="3"/>
  <c r="E8" i="3"/>
  <c r="F8" i="3"/>
  <c r="G8" i="3"/>
  <c r="D9" i="3"/>
  <c r="E9" i="3"/>
  <c r="F9" i="3"/>
  <c r="G9" i="3"/>
  <c r="D10" i="3"/>
  <c r="E10" i="3"/>
  <c r="F10" i="3"/>
  <c r="G10" i="3"/>
  <c r="D11" i="3"/>
  <c r="E11" i="3"/>
  <c r="F11" i="3"/>
  <c r="G11" i="3"/>
  <c r="D12" i="3"/>
  <c r="E12" i="3"/>
  <c r="F12" i="3"/>
  <c r="G12" i="3"/>
  <c r="D13" i="3"/>
  <c r="E13" i="3"/>
  <c r="F13" i="3"/>
  <c r="G13" i="3"/>
  <c r="D14" i="3"/>
  <c r="E14" i="3"/>
  <c r="F14" i="3"/>
  <c r="G14" i="3"/>
  <c r="D15" i="3"/>
  <c r="E15" i="3"/>
  <c r="F15" i="3"/>
  <c r="G15" i="3"/>
  <c r="D16" i="3"/>
  <c r="E16" i="3"/>
  <c r="F16" i="3"/>
  <c r="G16" i="3"/>
  <c r="D17" i="3"/>
  <c r="E17" i="3"/>
  <c r="F17" i="3"/>
  <c r="G17" i="3"/>
  <c r="D18" i="3"/>
  <c r="E18" i="3"/>
  <c r="F18" i="3"/>
  <c r="G18" i="3"/>
  <c r="D19" i="3"/>
  <c r="E19" i="3"/>
  <c r="F19" i="3"/>
  <c r="G19" i="3"/>
  <c r="D20" i="3"/>
  <c r="E20" i="3"/>
  <c r="F20" i="3"/>
  <c r="G20" i="3"/>
  <c r="D21" i="3"/>
  <c r="E21" i="3"/>
  <c r="F21" i="3"/>
  <c r="G21" i="3"/>
  <c r="D22" i="3"/>
  <c r="E22" i="3"/>
  <c r="F22" i="3"/>
  <c r="G22" i="3"/>
  <c r="D23" i="3"/>
  <c r="E23" i="3"/>
  <c r="F23" i="3"/>
  <c r="G23" i="3"/>
  <c r="D24" i="3"/>
  <c r="E24" i="3"/>
  <c r="F24" i="3"/>
  <c r="G24" i="3"/>
  <c r="D25" i="3"/>
  <c r="E25" i="3"/>
  <c r="F25" i="3"/>
  <c r="G25" i="3"/>
  <c r="D26" i="3"/>
  <c r="E26" i="3"/>
  <c r="F26" i="3"/>
  <c r="G26" i="3"/>
  <c r="D27" i="3"/>
  <c r="E27" i="3"/>
  <c r="F27" i="3"/>
  <c r="G27" i="3"/>
  <c r="D28" i="3"/>
  <c r="E28" i="3"/>
  <c r="F28" i="3"/>
  <c r="G28" i="3"/>
  <c r="D29" i="3"/>
  <c r="E29" i="3"/>
  <c r="F29" i="3"/>
  <c r="G29" i="3"/>
  <c r="D30" i="3"/>
  <c r="E30" i="3"/>
  <c r="F30" i="3"/>
  <c r="G30" i="3"/>
  <c r="D31" i="3"/>
  <c r="E31" i="3"/>
  <c r="F31" i="3"/>
  <c r="G31" i="3"/>
  <c r="D32" i="3"/>
  <c r="E32" i="3"/>
  <c r="F32" i="3"/>
  <c r="G32" i="3"/>
  <c r="D33" i="3"/>
  <c r="E33" i="3"/>
  <c r="F33" i="3"/>
  <c r="G33" i="3"/>
  <c r="D34" i="3"/>
  <c r="E34" i="3"/>
  <c r="F34" i="3"/>
  <c r="G34" i="3"/>
  <c r="D35" i="3"/>
  <c r="E35" i="3"/>
  <c r="F35" i="3"/>
  <c r="G35" i="3"/>
  <c r="D36" i="3"/>
  <c r="E36" i="3"/>
  <c r="F36" i="3"/>
  <c r="G36" i="3"/>
  <c r="D37" i="3"/>
  <c r="E37" i="3"/>
  <c r="F37" i="3"/>
  <c r="G37" i="3"/>
  <c r="D38" i="3"/>
  <c r="E38" i="3"/>
  <c r="F38" i="3"/>
  <c r="G38" i="3"/>
  <c r="D39" i="3"/>
  <c r="E39" i="3"/>
  <c r="F39" i="3"/>
  <c r="G39" i="3"/>
  <c r="D40" i="3"/>
  <c r="E40" i="3"/>
  <c r="F40" i="3"/>
  <c r="G40" i="3"/>
  <c r="D41" i="3"/>
  <c r="E41" i="3"/>
  <c r="F41" i="3"/>
  <c r="G41" i="3"/>
  <c r="D42" i="3"/>
  <c r="E42" i="3"/>
  <c r="F42" i="3"/>
  <c r="G42" i="3"/>
  <c r="D43" i="3"/>
  <c r="E43" i="3"/>
  <c r="F43" i="3"/>
  <c r="G43" i="3"/>
  <c r="D44" i="3"/>
  <c r="E44" i="3"/>
  <c r="F44" i="3"/>
  <c r="G44" i="3"/>
  <c r="D45" i="3"/>
  <c r="E45" i="3"/>
  <c r="F45" i="3"/>
  <c r="G45" i="3"/>
  <c r="D46" i="3"/>
  <c r="E46" i="3"/>
  <c r="F46" i="3"/>
  <c r="G46" i="3"/>
  <c r="D47" i="3"/>
  <c r="E47" i="3"/>
  <c r="F47" i="3"/>
  <c r="G47" i="3"/>
  <c r="D48" i="3"/>
  <c r="E48" i="3"/>
  <c r="F48" i="3"/>
  <c r="G48" i="3"/>
  <c r="D49" i="3"/>
  <c r="E49" i="3"/>
  <c r="F49" i="3"/>
  <c r="G49" i="3"/>
  <c r="D50" i="3"/>
  <c r="E50" i="3"/>
  <c r="F50" i="3"/>
  <c r="G50" i="3"/>
  <c r="D51" i="3"/>
  <c r="E51" i="3"/>
  <c r="F51" i="3"/>
  <c r="G51" i="3"/>
  <c r="D52" i="3"/>
  <c r="E52" i="3"/>
  <c r="F52" i="3"/>
  <c r="G52" i="3"/>
  <c r="D53" i="3"/>
  <c r="E53" i="3"/>
  <c r="F53" i="3"/>
  <c r="G53" i="3"/>
  <c r="D54" i="3"/>
  <c r="E54" i="3"/>
  <c r="F54" i="3"/>
  <c r="G54" i="3"/>
  <c r="D55" i="3"/>
  <c r="E55" i="3"/>
  <c r="F55" i="3"/>
  <c r="G55" i="3"/>
  <c r="D56" i="3"/>
  <c r="E56" i="3"/>
  <c r="F56" i="3"/>
  <c r="G56" i="3"/>
  <c r="D57" i="3"/>
  <c r="E57" i="3"/>
  <c r="F57" i="3"/>
  <c r="G57" i="3"/>
  <c r="D58" i="3"/>
  <c r="E58" i="3"/>
  <c r="F58" i="3"/>
  <c r="G58" i="3"/>
  <c r="D59" i="3"/>
  <c r="E59" i="3"/>
  <c r="F59" i="3"/>
  <c r="G59" i="3"/>
  <c r="D60" i="3"/>
  <c r="E60" i="3"/>
  <c r="F60" i="3"/>
  <c r="G60" i="3"/>
  <c r="D61" i="3"/>
  <c r="E61" i="3"/>
  <c r="F61" i="3"/>
  <c r="G61" i="3"/>
  <c r="D62" i="3"/>
  <c r="E62" i="3"/>
  <c r="F62" i="3"/>
  <c r="G62" i="3"/>
  <c r="D63" i="3"/>
  <c r="E63" i="3"/>
  <c r="F63" i="3"/>
  <c r="G63" i="3"/>
  <c r="D64" i="3"/>
  <c r="E64" i="3"/>
  <c r="F64" i="3"/>
  <c r="G64" i="3"/>
  <c r="D65" i="3"/>
  <c r="E65" i="3"/>
  <c r="F65" i="3"/>
  <c r="G65" i="3"/>
  <c r="D66" i="3"/>
  <c r="E66" i="3"/>
  <c r="F66" i="3"/>
  <c r="G66" i="3"/>
  <c r="D67" i="3"/>
  <c r="E67" i="3"/>
  <c r="F67" i="3"/>
  <c r="G67" i="3"/>
  <c r="D68" i="3"/>
  <c r="E68" i="3"/>
  <c r="F68" i="3"/>
  <c r="G68" i="3"/>
  <c r="D69" i="3"/>
  <c r="E69" i="3"/>
  <c r="F69" i="3"/>
  <c r="G69" i="3"/>
  <c r="D70" i="3"/>
  <c r="E70" i="3"/>
  <c r="F70" i="3"/>
  <c r="G70" i="3"/>
  <c r="D71" i="3"/>
  <c r="E71" i="3"/>
  <c r="F71" i="3"/>
  <c r="G71" i="3"/>
  <c r="D74" i="3"/>
  <c r="E74" i="3"/>
  <c r="F74" i="3"/>
  <c r="G74" i="3"/>
  <c r="D75" i="3"/>
  <c r="E75" i="3"/>
  <c r="F75" i="3"/>
  <c r="G75" i="3"/>
  <c r="D76" i="3"/>
  <c r="E76" i="3"/>
  <c r="F76" i="3"/>
  <c r="G76" i="3"/>
  <c r="D77" i="3"/>
  <c r="E77" i="3"/>
  <c r="F77" i="3"/>
  <c r="G77" i="3"/>
  <c r="D78" i="3"/>
  <c r="E78" i="3"/>
  <c r="F78" i="3"/>
  <c r="G78" i="3"/>
  <c r="D79" i="3"/>
  <c r="E79" i="3"/>
  <c r="F79" i="3"/>
  <c r="G79" i="3"/>
  <c r="D80" i="3"/>
  <c r="E80" i="3"/>
  <c r="F80" i="3"/>
  <c r="G80" i="3"/>
  <c r="D81" i="3"/>
  <c r="E81" i="3"/>
  <c r="F81" i="3"/>
  <c r="G81" i="3"/>
  <c r="D82" i="3"/>
  <c r="E82" i="3"/>
  <c r="F82" i="3"/>
  <c r="G82" i="3"/>
  <c r="D83" i="3"/>
  <c r="E83" i="3"/>
  <c r="F83" i="3"/>
  <c r="G83" i="3"/>
  <c r="D84" i="3"/>
  <c r="E84" i="3"/>
  <c r="F84" i="3"/>
  <c r="G84" i="3"/>
  <c r="D85" i="3"/>
  <c r="E85" i="3"/>
  <c r="F85" i="3"/>
  <c r="G85" i="3"/>
  <c r="D86" i="3"/>
  <c r="E86" i="3"/>
  <c r="F86" i="3"/>
  <c r="G86" i="3"/>
  <c r="D87" i="3"/>
  <c r="E87" i="3"/>
  <c r="F87" i="3"/>
  <c r="G87" i="3"/>
  <c r="D88" i="3"/>
  <c r="E88" i="3"/>
  <c r="F88" i="3"/>
  <c r="G88" i="3"/>
  <c r="D89" i="3"/>
  <c r="E89" i="3"/>
  <c r="F89" i="3"/>
  <c r="G89" i="3"/>
  <c r="D90" i="3"/>
  <c r="E90" i="3"/>
  <c r="F90" i="3"/>
  <c r="G90" i="3"/>
  <c r="D91" i="3"/>
  <c r="E91" i="3"/>
  <c r="F91" i="3"/>
  <c r="G91" i="3"/>
  <c r="D92" i="3"/>
  <c r="E92" i="3"/>
  <c r="F92" i="3"/>
  <c r="G92" i="3"/>
  <c r="D93" i="3"/>
  <c r="E93" i="3"/>
  <c r="F93" i="3"/>
  <c r="G93" i="3"/>
  <c r="D94" i="3"/>
  <c r="E94" i="3"/>
  <c r="F94" i="3"/>
  <c r="G94" i="3"/>
  <c r="D95" i="3"/>
  <c r="E95" i="3"/>
  <c r="F95" i="3"/>
  <c r="G95" i="3"/>
  <c r="D96" i="3"/>
  <c r="E96" i="3"/>
  <c r="F96" i="3"/>
  <c r="G96" i="3"/>
  <c r="D97" i="3"/>
  <c r="E97" i="3"/>
  <c r="F97" i="3"/>
  <c r="G97" i="3"/>
  <c r="D98" i="3"/>
  <c r="E98" i="3"/>
  <c r="F98" i="3"/>
  <c r="G98" i="3"/>
  <c r="D99" i="3"/>
  <c r="E99" i="3"/>
  <c r="F99" i="3"/>
  <c r="G99" i="3"/>
  <c r="D100" i="3"/>
  <c r="E100" i="3"/>
  <c r="F100" i="3"/>
  <c r="G100" i="3"/>
  <c r="D101" i="3"/>
  <c r="E101" i="3"/>
  <c r="F101" i="3"/>
  <c r="G101" i="3"/>
  <c r="D102" i="3"/>
  <c r="E102" i="3"/>
  <c r="F102" i="3"/>
  <c r="G102" i="3"/>
  <c r="D103" i="3"/>
  <c r="E103" i="3"/>
  <c r="F103" i="3"/>
  <c r="G103" i="3"/>
  <c r="D104" i="3"/>
  <c r="E104" i="3"/>
  <c r="F104" i="3"/>
  <c r="G104" i="3"/>
  <c r="D105" i="3"/>
  <c r="E105" i="3"/>
  <c r="F105" i="3"/>
  <c r="G105" i="3"/>
  <c r="D106" i="3"/>
  <c r="E106" i="3"/>
  <c r="F106" i="3"/>
  <c r="G106" i="3"/>
  <c r="D107" i="3"/>
  <c r="E107" i="3"/>
  <c r="F107" i="3"/>
  <c r="G107" i="3"/>
  <c r="D108" i="3"/>
  <c r="E108" i="3"/>
  <c r="F108" i="3"/>
  <c r="G108" i="3"/>
  <c r="D109" i="3"/>
  <c r="E109" i="3"/>
  <c r="F109" i="3"/>
  <c r="G109" i="3"/>
  <c r="D110" i="3"/>
  <c r="E110" i="3"/>
  <c r="F110" i="3"/>
  <c r="G110" i="3"/>
  <c r="D111" i="3"/>
  <c r="E111" i="3"/>
  <c r="F111" i="3"/>
  <c r="G111" i="3"/>
  <c r="D112" i="3"/>
  <c r="E112" i="3"/>
  <c r="F112" i="3"/>
  <c r="G112" i="3"/>
  <c r="D113" i="3"/>
  <c r="E113" i="3"/>
  <c r="F113" i="3"/>
  <c r="G113" i="3"/>
  <c r="D114" i="3"/>
  <c r="E114" i="3"/>
  <c r="F114" i="3"/>
  <c r="G114" i="3"/>
  <c r="D115" i="3"/>
  <c r="E115" i="3"/>
  <c r="F115" i="3"/>
  <c r="G115" i="3"/>
  <c r="D116" i="3"/>
  <c r="E116" i="3"/>
  <c r="F116" i="3"/>
  <c r="G116" i="3"/>
  <c r="D117" i="3"/>
  <c r="E117" i="3"/>
  <c r="F117" i="3"/>
  <c r="G117" i="3"/>
  <c r="D118" i="3"/>
  <c r="E118" i="3"/>
  <c r="F118" i="3"/>
  <c r="G118" i="3"/>
  <c r="D119" i="3"/>
  <c r="E119" i="3"/>
  <c r="F119" i="3"/>
  <c r="G119" i="3"/>
  <c r="D120" i="3"/>
  <c r="E120" i="3"/>
  <c r="F120" i="3"/>
  <c r="G120" i="3"/>
  <c r="D121" i="3"/>
  <c r="E121" i="3"/>
  <c r="F121" i="3"/>
  <c r="G121" i="3"/>
  <c r="D122" i="3"/>
  <c r="E122" i="3"/>
  <c r="F122" i="3"/>
  <c r="G122" i="3"/>
  <c r="D123" i="3"/>
  <c r="E123" i="3"/>
  <c r="F123" i="3"/>
  <c r="G123" i="3"/>
  <c r="D124" i="3"/>
  <c r="E124" i="3"/>
  <c r="F124" i="3"/>
  <c r="G124" i="3"/>
  <c r="AH2" i="3"/>
  <c r="AG2" i="3"/>
  <c r="AI2" i="3"/>
  <c r="I63" i="6"/>
  <c r="J63" i="6"/>
  <c r="K63" i="6"/>
  <c r="I64" i="6"/>
  <c r="J64" i="6"/>
  <c r="K64" i="6"/>
  <c r="I65" i="6"/>
  <c r="J65" i="6"/>
  <c r="K65" i="6"/>
  <c r="I62" i="6"/>
  <c r="J62" i="6"/>
  <c r="K62" i="6"/>
  <c r="I61" i="6"/>
  <c r="J61" i="6"/>
  <c r="K61" i="6"/>
  <c r="I60" i="6"/>
  <c r="J60" i="6"/>
  <c r="K60" i="6"/>
  <c r="I16" i="6"/>
  <c r="J16" i="6"/>
  <c r="K16" i="6"/>
  <c r="I48" i="6"/>
  <c r="J48" i="6"/>
  <c r="K48" i="6"/>
  <c r="I47" i="6"/>
  <c r="J47" i="6"/>
  <c r="K47" i="6"/>
  <c r="I46" i="6"/>
  <c r="J46" i="6"/>
  <c r="K46" i="6"/>
  <c r="I45" i="6"/>
  <c r="J45" i="6"/>
  <c r="K45" i="6"/>
  <c r="I59" i="6"/>
  <c r="J59" i="6"/>
  <c r="K59" i="6"/>
  <c r="I15" i="6"/>
  <c r="J15" i="6"/>
  <c r="K15" i="6"/>
  <c r="I57" i="6"/>
  <c r="J57" i="6"/>
  <c r="K57" i="6"/>
  <c r="I14" i="6"/>
  <c r="J14" i="6"/>
  <c r="K14" i="6"/>
  <c r="P41" i="5"/>
  <c r="Q41" i="5"/>
  <c r="O41" i="5"/>
  <c r="L41" i="5"/>
  <c r="R41" i="5"/>
  <c r="S41" i="5"/>
  <c r="J41" i="5"/>
  <c r="D41" i="5"/>
  <c r="T41" i="5"/>
  <c r="U41" i="5"/>
  <c r="F41" i="5"/>
  <c r="D39" i="5"/>
  <c r="P39" i="5"/>
  <c r="Q39" i="5"/>
  <c r="O39" i="5"/>
  <c r="L39" i="5"/>
  <c r="R39" i="5"/>
  <c r="T39" i="5"/>
  <c r="U39" i="5"/>
  <c r="F39" i="5"/>
  <c r="J39" i="5"/>
  <c r="I56" i="6"/>
  <c r="J56" i="6"/>
  <c r="K56" i="6"/>
  <c r="I13" i="6"/>
  <c r="J13" i="6"/>
  <c r="K13" i="6"/>
  <c r="I55" i="6"/>
  <c r="J55" i="6"/>
  <c r="K55" i="6"/>
  <c r="I54" i="6"/>
  <c r="J54" i="6"/>
  <c r="K54" i="6"/>
  <c r="I35" i="6"/>
  <c r="J35" i="6"/>
  <c r="K35" i="6"/>
  <c r="I26" i="6"/>
  <c r="J26" i="6"/>
  <c r="K26" i="6"/>
  <c r="I12" i="6"/>
  <c r="J12" i="6"/>
  <c r="K12" i="6"/>
  <c r="I53" i="6"/>
  <c r="J53" i="6"/>
  <c r="K53" i="6"/>
  <c r="I34" i="6"/>
  <c r="J34" i="6"/>
  <c r="K34" i="6"/>
  <c r="I25" i="6"/>
  <c r="J25" i="6"/>
  <c r="K25" i="6"/>
  <c r="I23" i="6"/>
  <c r="J23" i="6"/>
  <c r="K23" i="6"/>
  <c r="I3" i="6"/>
  <c r="J3" i="6"/>
  <c r="K3" i="6"/>
  <c r="S39" i="5"/>
  <c r="P9" i="5"/>
  <c r="Q9" i="5"/>
  <c r="P19" i="5"/>
  <c r="Q19" i="5"/>
  <c r="P31" i="5"/>
  <c r="Q31" i="5"/>
  <c r="P36" i="5"/>
  <c r="Q36" i="5"/>
  <c r="P35" i="5"/>
  <c r="Q35" i="5"/>
  <c r="P34" i="5"/>
  <c r="Q34" i="5"/>
  <c r="P13" i="5"/>
  <c r="Q13" i="5"/>
  <c r="P4" i="5"/>
  <c r="Q4" i="5"/>
  <c r="P5" i="5"/>
  <c r="Q5" i="5"/>
  <c r="P40" i="5"/>
  <c r="Q40" i="5"/>
  <c r="P37" i="5"/>
  <c r="Q37" i="5"/>
  <c r="P20" i="5"/>
  <c r="Q20" i="5"/>
  <c r="P8" i="5"/>
  <c r="Q8" i="5"/>
  <c r="P38" i="5"/>
  <c r="Q38" i="5"/>
  <c r="P42" i="5"/>
  <c r="Q42" i="5"/>
  <c r="P33" i="5"/>
  <c r="Q33" i="5"/>
  <c r="P22" i="5"/>
  <c r="Q22" i="5"/>
  <c r="P23" i="5"/>
  <c r="Q23" i="5"/>
  <c r="P30" i="5"/>
  <c r="Q30" i="5"/>
  <c r="P32" i="5"/>
  <c r="Q32" i="5"/>
  <c r="P10" i="5"/>
  <c r="Q10" i="5"/>
  <c r="P16" i="5"/>
  <c r="Q16" i="5"/>
  <c r="P14" i="5"/>
  <c r="Q14" i="5"/>
  <c r="P24" i="5"/>
  <c r="Q24" i="5"/>
  <c r="P17" i="5"/>
  <c r="Q17" i="5"/>
  <c r="P3" i="5"/>
  <c r="Q3" i="5"/>
  <c r="P7" i="5"/>
  <c r="Q7" i="5"/>
  <c r="P15" i="5"/>
  <c r="Q15" i="5"/>
  <c r="P11" i="5"/>
  <c r="Q11" i="5"/>
  <c r="P6" i="5"/>
  <c r="Q6" i="5"/>
  <c r="P12" i="5"/>
  <c r="Q12" i="5"/>
  <c r="P25" i="5"/>
  <c r="Q25" i="5"/>
  <c r="P18" i="5"/>
  <c r="Q18" i="5"/>
  <c r="P21" i="5"/>
  <c r="Q21" i="5"/>
  <c r="P26" i="5"/>
  <c r="Q26" i="5"/>
  <c r="P27" i="5"/>
  <c r="Q27" i="5"/>
  <c r="P28" i="5"/>
  <c r="Q28" i="5"/>
  <c r="P29" i="5"/>
  <c r="Q29" i="5"/>
  <c r="P2" i="5"/>
  <c r="Q2" i="5"/>
  <c r="O9" i="5"/>
  <c r="O19" i="5"/>
  <c r="O31" i="5"/>
  <c r="O36" i="5"/>
  <c r="O35" i="5"/>
  <c r="O34" i="5"/>
  <c r="O13" i="5"/>
  <c r="O4" i="5"/>
  <c r="O5" i="5"/>
  <c r="O40" i="5"/>
  <c r="O37" i="5"/>
  <c r="O20" i="5"/>
  <c r="O8" i="5"/>
  <c r="O38" i="5"/>
  <c r="O42" i="5"/>
  <c r="O33" i="5"/>
  <c r="O22" i="5"/>
  <c r="O23" i="5"/>
  <c r="O30" i="5"/>
  <c r="O32" i="5"/>
  <c r="O10" i="5"/>
  <c r="O16" i="5"/>
  <c r="O14" i="5"/>
  <c r="O24" i="5"/>
  <c r="O17" i="5"/>
  <c r="O3" i="5"/>
  <c r="O7" i="5"/>
  <c r="O15" i="5"/>
  <c r="O11" i="5"/>
  <c r="O6" i="5"/>
  <c r="O12" i="5"/>
  <c r="O25" i="5"/>
  <c r="O18" i="5"/>
  <c r="O21" i="5"/>
  <c r="O26" i="5"/>
  <c r="O27" i="5"/>
  <c r="O28" i="5"/>
  <c r="O29" i="5"/>
  <c r="O2" i="5"/>
  <c r="I5" i="6"/>
  <c r="I4" i="6"/>
  <c r="J4" i="6"/>
  <c r="K4" i="6"/>
  <c r="I6" i="6"/>
  <c r="J6" i="6"/>
  <c r="K6" i="6"/>
  <c r="I7" i="6"/>
  <c r="J7" i="6"/>
  <c r="K7" i="6"/>
  <c r="I8" i="6"/>
  <c r="J8" i="6"/>
  <c r="K8" i="6"/>
  <c r="I9" i="6"/>
  <c r="J9" i="6"/>
  <c r="K9" i="6"/>
  <c r="I10" i="6"/>
  <c r="J10" i="6"/>
  <c r="K10" i="6"/>
  <c r="I11" i="6"/>
  <c r="J11" i="6"/>
  <c r="K11" i="6"/>
  <c r="I17" i="6"/>
  <c r="J17" i="6"/>
  <c r="K17" i="6"/>
  <c r="I18" i="6"/>
  <c r="J18" i="6"/>
  <c r="K18" i="6"/>
  <c r="I19" i="6"/>
  <c r="J19" i="6"/>
  <c r="K19" i="6"/>
  <c r="I21" i="6"/>
  <c r="J21" i="6"/>
  <c r="K21" i="6"/>
  <c r="I20" i="6"/>
  <c r="J20" i="6"/>
  <c r="K20" i="6"/>
  <c r="I22" i="6"/>
  <c r="J22" i="6"/>
  <c r="K22" i="6"/>
  <c r="I24" i="6"/>
  <c r="J24" i="6"/>
  <c r="K24" i="6"/>
  <c r="I27" i="6"/>
  <c r="J27" i="6"/>
  <c r="K27" i="6"/>
  <c r="I30" i="6"/>
  <c r="J30" i="6"/>
  <c r="K30" i="6"/>
  <c r="I29" i="6"/>
  <c r="J29" i="6"/>
  <c r="K29" i="6"/>
  <c r="I28" i="6"/>
  <c r="J28" i="6"/>
  <c r="K28" i="6"/>
  <c r="I32" i="6"/>
  <c r="J32" i="6"/>
  <c r="K32" i="6"/>
  <c r="I31" i="6"/>
  <c r="J31" i="6"/>
  <c r="K31" i="6"/>
  <c r="I33" i="6"/>
  <c r="J33" i="6"/>
  <c r="K33" i="6"/>
  <c r="I36" i="6"/>
  <c r="J36" i="6"/>
  <c r="K36" i="6"/>
  <c r="I37" i="6"/>
  <c r="J37" i="6"/>
  <c r="K37" i="6"/>
  <c r="I38" i="6"/>
  <c r="J38" i="6"/>
  <c r="K38" i="6"/>
  <c r="I39" i="6"/>
  <c r="J39" i="6"/>
  <c r="K39" i="6"/>
  <c r="I40" i="6"/>
  <c r="J40" i="6"/>
  <c r="K40" i="6"/>
  <c r="I42" i="6"/>
  <c r="J42" i="6"/>
  <c r="K42" i="6"/>
  <c r="I41" i="6"/>
  <c r="J41" i="6"/>
  <c r="K41" i="6"/>
  <c r="I43" i="6"/>
  <c r="J43" i="6"/>
  <c r="K43" i="6"/>
  <c r="I44" i="6"/>
  <c r="J44" i="6"/>
  <c r="K44" i="6"/>
  <c r="I49" i="6"/>
  <c r="J49" i="6"/>
  <c r="K49" i="6"/>
  <c r="I50" i="6"/>
  <c r="J50" i="6"/>
  <c r="K50" i="6"/>
  <c r="I51" i="6"/>
  <c r="J51" i="6"/>
  <c r="K51" i="6"/>
  <c r="I52" i="6"/>
  <c r="J52" i="6"/>
  <c r="K52" i="6"/>
  <c r="I58" i="6"/>
  <c r="J5" i="6"/>
  <c r="K5" i="6"/>
  <c r="J58" i="6"/>
  <c r="K58" i="6"/>
  <c r="H5" i="6"/>
  <c r="H4" i="6"/>
  <c r="H6" i="6"/>
  <c r="H7" i="6"/>
  <c r="H8" i="6"/>
  <c r="H9" i="6"/>
  <c r="H10" i="6"/>
  <c r="H11" i="6"/>
  <c r="H17" i="6"/>
  <c r="H18" i="6"/>
  <c r="H19" i="6"/>
  <c r="H21" i="6"/>
  <c r="H20" i="6"/>
  <c r="H22" i="6"/>
  <c r="H24" i="6"/>
  <c r="H27" i="6"/>
  <c r="H30" i="6"/>
  <c r="H29" i="6"/>
  <c r="H28" i="6"/>
  <c r="H32" i="6"/>
  <c r="H31" i="6"/>
  <c r="H33" i="6"/>
  <c r="H36" i="6"/>
  <c r="H37" i="6"/>
  <c r="H38" i="6"/>
  <c r="H39" i="6"/>
  <c r="H40" i="6"/>
  <c r="H42" i="6"/>
  <c r="H41" i="6"/>
  <c r="H43" i="6"/>
  <c r="H44" i="6"/>
  <c r="H49" i="6"/>
  <c r="H50" i="6"/>
  <c r="H51" i="6"/>
  <c r="H52" i="6"/>
  <c r="H58" i="6"/>
  <c r="H2" i="6"/>
  <c r="I2" i="6"/>
  <c r="J2" i="6"/>
  <c r="K2" i="6"/>
  <c r="D33" i="5"/>
  <c r="D22" i="5"/>
  <c r="D34" i="5"/>
  <c r="J25" i="5"/>
  <c r="D24" i="5"/>
  <c r="J24" i="5"/>
  <c r="L24" i="5"/>
  <c r="R24" i="5"/>
  <c r="S24" i="5"/>
  <c r="E2" i="3"/>
  <c r="F2" i="3"/>
  <c r="D17" i="5"/>
  <c r="D23" i="5"/>
  <c r="D7" i="5"/>
  <c r="J7" i="5"/>
  <c r="L7" i="5"/>
  <c r="R7" i="5"/>
  <c r="T7" i="5"/>
  <c r="U7" i="5"/>
  <c r="F7" i="5"/>
  <c r="L11" i="5"/>
  <c r="R11" i="5"/>
  <c r="S11" i="5"/>
  <c r="J11" i="5"/>
  <c r="D11" i="5"/>
  <c r="L6" i="5"/>
  <c r="R6" i="5"/>
  <c r="T6" i="5"/>
  <c r="U6" i="5"/>
  <c r="J6" i="5"/>
  <c r="D6" i="5"/>
  <c r="D5" i="5"/>
  <c r="D36" i="5"/>
  <c r="D19" i="5"/>
  <c r="D31" i="5"/>
  <c r="D40" i="5"/>
  <c r="D35" i="5"/>
  <c r="D13" i="5"/>
  <c r="D37" i="5"/>
  <c r="D20" i="5"/>
  <c r="D42" i="5"/>
  <c r="D38" i="5"/>
  <c r="D30" i="5"/>
  <c r="D32" i="5"/>
  <c r="D14" i="5"/>
  <c r="D3" i="5"/>
  <c r="D15" i="5"/>
  <c r="D12" i="5"/>
  <c r="D25" i="5"/>
  <c r="D18" i="5"/>
  <c r="D21" i="5"/>
  <c r="D26" i="5"/>
  <c r="D27" i="5"/>
  <c r="D28" i="5"/>
  <c r="D29" i="5"/>
  <c r="G2" i="3"/>
  <c r="T24" i="5"/>
  <c r="U24" i="5"/>
  <c r="T11" i="5"/>
  <c r="U11" i="5"/>
  <c r="F6" i="5"/>
  <c r="F11" i="5"/>
  <c r="F24" i="5"/>
  <c r="L25" i="5"/>
  <c r="R25" i="5"/>
  <c r="S25" i="5"/>
  <c r="L33" i="5"/>
  <c r="R33" i="5"/>
  <c r="S33" i="5"/>
  <c r="D8" i="5"/>
  <c r="J2" i="5"/>
  <c r="D9" i="5"/>
  <c r="D10" i="5"/>
  <c r="D16" i="5"/>
  <c r="D4" i="5"/>
  <c r="D2" i="5"/>
  <c r="L9" i="5"/>
  <c r="R9" i="5"/>
  <c r="S9" i="5"/>
  <c r="J9" i="5"/>
  <c r="L2" i="5"/>
  <c r="R2" i="5"/>
  <c r="S2" i="5"/>
  <c r="T25" i="5"/>
  <c r="T33" i="5"/>
  <c r="J33" i="5"/>
  <c r="U33" i="5"/>
  <c r="F33" i="5"/>
  <c r="U25" i="5"/>
  <c r="F25" i="5"/>
  <c r="AU2" i="3"/>
  <c r="AC2" i="3"/>
  <c r="J36" i="5"/>
  <c r="L36" i="5"/>
  <c r="R36" i="5"/>
  <c r="S36" i="5"/>
  <c r="J42" i="5"/>
  <c r="L42" i="5"/>
  <c r="R42" i="5"/>
  <c r="S42" i="5"/>
  <c r="J40" i="5"/>
  <c r="L40" i="5"/>
  <c r="R40" i="5"/>
  <c r="S40" i="5"/>
  <c r="L31" i="5"/>
  <c r="R31" i="5"/>
  <c r="S31" i="5"/>
  <c r="J31" i="5"/>
  <c r="L5" i="5"/>
  <c r="R5" i="5"/>
  <c r="S5" i="5"/>
  <c r="L4" i="5"/>
  <c r="R4" i="5"/>
  <c r="S4" i="5"/>
  <c r="L13" i="5"/>
  <c r="R13" i="5"/>
  <c r="S13" i="5"/>
  <c r="L35" i="5"/>
  <c r="R35" i="5"/>
  <c r="S35" i="5"/>
  <c r="L34" i="5"/>
  <c r="R34" i="5"/>
  <c r="S34" i="5"/>
  <c r="L20" i="5"/>
  <c r="R20" i="5"/>
  <c r="S20" i="5"/>
  <c r="L37" i="5"/>
  <c r="R37" i="5"/>
  <c r="S37" i="5"/>
  <c r="L8" i="5"/>
  <c r="R8" i="5"/>
  <c r="S8" i="5"/>
  <c r="L38" i="5"/>
  <c r="R38" i="5"/>
  <c r="S38" i="5"/>
  <c r="L22" i="5"/>
  <c r="R22" i="5"/>
  <c r="S22" i="5"/>
  <c r="L30" i="5"/>
  <c r="R30" i="5"/>
  <c r="S30" i="5"/>
  <c r="L23" i="5"/>
  <c r="R23" i="5"/>
  <c r="S23" i="5"/>
  <c r="L16" i="5"/>
  <c r="R16" i="5"/>
  <c r="S16" i="5"/>
  <c r="L10" i="5"/>
  <c r="R10" i="5"/>
  <c r="S10" i="5"/>
  <c r="L32" i="5"/>
  <c r="R32" i="5"/>
  <c r="S32" i="5"/>
  <c r="L14" i="5"/>
  <c r="R14" i="5"/>
  <c r="S14" i="5"/>
  <c r="L17" i="5"/>
  <c r="R17" i="5"/>
  <c r="S17" i="5"/>
  <c r="L3" i="5"/>
  <c r="R3" i="5"/>
  <c r="S3" i="5"/>
  <c r="L15" i="5"/>
  <c r="R15" i="5"/>
  <c r="S15" i="5"/>
  <c r="L19" i="5"/>
  <c r="R19" i="5"/>
  <c r="S19" i="5"/>
  <c r="L29" i="5"/>
  <c r="R29" i="5"/>
  <c r="S29" i="5"/>
  <c r="J29" i="5"/>
  <c r="L28" i="5"/>
  <c r="R28" i="5"/>
  <c r="S28" i="5"/>
  <c r="J28" i="5"/>
  <c r="L27" i="5"/>
  <c r="R27" i="5"/>
  <c r="S27" i="5"/>
  <c r="J27" i="5"/>
  <c r="J21" i="5"/>
  <c r="L18" i="5"/>
  <c r="R18" i="5"/>
  <c r="S18" i="5"/>
  <c r="J18" i="5"/>
  <c r="L21" i="5"/>
  <c r="R21" i="5"/>
  <c r="S21" i="5"/>
  <c r="L26" i="5"/>
  <c r="R26" i="5"/>
  <c r="S26" i="5"/>
  <c r="L12" i="5"/>
  <c r="R12" i="5"/>
  <c r="S12" i="5"/>
  <c r="J5" i="5"/>
  <c r="J4" i="5"/>
  <c r="J19" i="5"/>
  <c r="J35" i="5"/>
  <c r="J34" i="5"/>
  <c r="J20" i="5"/>
  <c r="J37" i="5"/>
  <c r="J8" i="5"/>
  <c r="J38" i="5"/>
  <c r="J22" i="5"/>
  <c r="J30" i="5"/>
  <c r="J23" i="5"/>
  <c r="J16" i="5"/>
  <c r="J10" i="5"/>
  <c r="J32" i="5"/>
  <c r="J14" i="5"/>
  <c r="J17" i="5"/>
  <c r="J3" i="5"/>
  <c r="J15" i="5"/>
  <c r="J12" i="5"/>
  <c r="J26" i="5"/>
  <c r="J13" i="5"/>
  <c r="T12" i="5"/>
  <c r="T19" i="5"/>
  <c r="T15" i="5"/>
  <c r="T17" i="5"/>
  <c r="T32" i="5"/>
  <c r="T16" i="5"/>
  <c r="T30" i="5"/>
  <c r="T38" i="5"/>
  <c r="T37" i="5"/>
  <c r="T34" i="5"/>
  <c r="T13" i="5"/>
  <c r="T5" i="5"/>
  <c r="T26" i="5"/>
  <c r="T27" i="5"/>
  <c r="T28" i="5"/>
  <c r="T29" i="5"/>
  <c r="T3" i="5"/>
  <c r="T10" i="5"/>
  <c r="T22" i="5"/>
  <c r="T20" i="5"/>
  <c r="T4" i="5"/>
  <c r="T40" i="5"/>
  <c r="T42" i="5"/>
  <c r="T36" i="5"/>
  <c r="T18" i="5"/>
  <c r="T21" i="5"/>
  <c r="U21" i="5"/>
  <c r="F21" i="5"/>
  <c r="U42" i="5"/>
  <c r="F42" i="5"/>
  <c r="U4" i="5"/>
  <c r="F4" i="5"/>
  <c r="U20" i="5"/>
  <c r="F20" i="5"/>
  <c r="U22" i="5"/>
  <c r="F22" i="5"/>
  <c r="U10" i="5"/>
  <c r="F10" i="5"/>
  <c r="U3" i="5"/>
  <c r="F3" i="5"/>
  <c r="U28" i="5"/>
  <c r="F28" i="5"/>
  <c r="U26" i="5"/>
  <c r="F26" i="5"/>
  <c r="U5" i="5"/>
  <c r="F5" i="5"/>
  <c r="U34" i="5"/>
  <c r="F34" i="5"/>
  <c r="U38" i="5"/>
  <c r="F38" i="5"/>
  <c r="U16" i="5"/>
  <c r="F16" i="5"/>
  <c r="U17" i="5"/>
  <c r="F17" i="5"/>
  <c r="U19" i="5"/>
  <c r="F19" i="5"/>
  <c r="U18" i="5"/>
  <c r="F18" i="5"/>
  <c r="U36" i="5"/>
  <c r="F36" i="5"/>
  <c r="U40" i="5"/>
  <c r="F40" i="5"/>
  <c r="U29" i="5"/>
  <c r="F29" i="5"/>
  <c r="U27" i="5"/>
  <c r="F27" i="5"/>
  <c r="U13" i="5"/>
  <c r="F13" i="5"/>
  <c r="U37" i="5"/>
  <c r="F37" i="5"/>
  <c r="U30" i="5"/>
  <c r="F30" i="5"/>
  <c r="U32" i="5"/>
  <c r="F32" i="5"/>
  <c r="U15" i="5"/>
  <c r="F15" i="5"/>
  <c r="U12" i="5"/>
  <c r="F12" i="5"/>
  <c r="AO2" i="3"/>
  <c r="J2" i="3"/>
  <c r="D2" i="3"/>
  <c r="W2" i="3"/>
  <c r="AW2" i="3"/>
  <c r="K2" i="3"/>
  <c r="T35" i="5"/>
  <c r="U35" i="5"/>
  <c r="F35" i="5"/>
  <c r="T8" i="5"/>
  <c r="U8" i="5"/>
  <c r="F8" i="5"/>
  <c r="T23" i="5"/>
  <c r="U23" i="5"/>
  <c r="F23" i="5"/>
  <c r="T14" i="5"/>
  <c r="U14" i="5"/>
  <c r="F14" i="5"/>
  <c r="T31" i="5"/>
  <c r="U31" i="5"/>
  <c r="F31" i="5"/>
  <c r="T9" i="5"/>
  <c r="U9" i="5"/>
  <c r="F9" i="5"/>
  <c r="T2" i="5"/>
  <c r="U2" i="5"/>
  <c r="F2" i="5"/>
  <c r="S6" i="5"/>
  <c r="S7" i="5"/>
  <c r="S44" i="5"/>
  <c r="S46" i="5"/>
</calcChain>
</file>

<file path=xl/comments1.xml><?xml version="1.0" encoding="utf-8"?>
<comments xmlns="http://schemas.openxmlformats.org/spreadsheetml/2006/main">
  <authors>
    <author>AG</author>
    <author>German, Aaron</author>
    <author>TV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AG:</t>
        </r>
        <r>
          <rPr>
            <sz val="9"/>
            <color indexed="81"/>
            <rFont val="Tahoma"/>
            <family val="2"/>
          </rPr>
          <t xml:space="preserve"> Do not use this column for non-fertigated crops.
</t>
        </r>
      </text>
    </comment>
    <comment ref="J1" authorId="0" shapeId="0">
      <text>
        <r>
          <rPr>
            <b/>
            <sz val="9"/>
            <color indexed="81"/>
            <rFont val="Tahoma"/>
            <family val="2"/>
          </rPr>
          <t>AG:</t>
        </r>
        <r>
          <rPr>
            <sz val="9"/>
            <color indexed="81"/>
            <rFont val="Tahoma"/>
            <family val="2"/>
          </rPr>
          <t xml:space="preserve"> Do not use this column for fertigated crops.
</t>
        </r>
      </text>
    </comment>
    <comment ref="K1" authorId="0" shapeId="0">
      <text>
        <r>
          <rPr>
            <b/>
            <sz val="9"/>
            <color indexed="81"/>
            <rFont val="Tahoma"/>
            <family val="2"/>
          </rPr>
          <t>AG:</t>
        </r>
        <r>
          <rPr>
            <sz val="9"/>
            <color indexed="81"/>
            <rFont val="Tahoma"/>
            <family val="2"/>
          </rPr>
          <t xml:space="preserve"> Do not use this column for non-fertigated crops.
</t>
        </r>
      </text>
    </comment>
    <comment ref="D2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Split applcation: 40% at planting, 60% at emergence. NOTE: Did not have drop rate at time of planting, so did not follow plan exactly.</t>
        </r>
      </text>
    </comment>
    <comment ref="O17" authorId="2" shapeId="0">
      <text>
        <r>
          <rPr>
            <b/>
            <sz val="9"/>
            <color indexed="81"/>
            <rFont val="Tahoma"/>
            <charset val="1"/>
          </rPr>
          <t>TV:</t>
        </r>
        <r>
          <rPr>
            <sz val="9"/>
            <color indexed="81"/>
            <rFont val="Tahoma"/>
            <charset val="1"/>
          </rPr>
          <t xml:space="preserve">
Clover was seeded under broc, but only grew in a few patches. Those pathches were thick and about 8 in tall, but so far a few between that I am not using for N credit.</t>
        </r>
      </text>
    </comment>
    <comment ref="B28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Celery and Peppers are in same bed.</t>
        </r>
      </text>
    </comment>
    <comment ref="B29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Celery and Peppers are in same bed.</t>
        </r>
      </text>
    </comment>
    <comment ref="BA41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No SOM data for this field, which is old vineyard.</t>
        </r>
      </text>
    </comment>
    <comment ref="BH50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Neil's field. I believe they opened up the dropper and let it flow full blast.</t>
        </r>
      </text>
    </comment>
    <comment ref="BH59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Neil's field. I believe they opened up the dropper and let it flow full blast.</t>
        </r>
      </text>
    </comment>
    <comment ref="D82" authorId="2" shapeId="0">
      <text>
        <r>
          <rPr>
            <b/>
            <sz val="9"/>
            <color indexed="81"/>
            <rFont val="Tahoma"/>
            <charset val="1"/>
          </rPr>
          <t>TV:</t>
        </r>
        <r>
          <rPr>
            <sz val="9"/>
            <color indexed="81"/>
            <rFont val="Tahoma"/>
            <charset val="1"/>
          </rPr>
          <t xml:space="preserve">
Split applcation: 40% at planting, 60% at emergence.</t>
        </r>
      </text>
    </comment>
    <comment ref="A86" authorId="2" shapeId="0">
      <text>
        <r>
          <rPr>
            <b/>
            <sz val="9"/>
            <color indexed="81"/>
            <rFont val="Tahoma"/>
            <family val="2"/>
          </rPr>
          <t>TV:</t>
        </r>
        <r>
          <rPr>
            <sz val="9"/>
            <color indexed="81"/>
            <rFont val="Tahoma"/>
            <family val="2"/>
          </rPr>
          <t xml:space="preserve">
No cover crop on south two beds, because we kept green onions for farm stand.</t>
        </r>
      </text>
    </comment>
    <comment ref="BH88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Neil's field. I believe they opened up the dropper and let it flow full blast.</t>
        </r>
      </text>
    </comment>
    <comment ref="BH89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Neil's field. I believe they opened up the dropper and let it flow full blast.</t>
        </r>
      </text>
    </comment>
    <comment ref="B94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Cauliflower, Cabbage, Collards are in same bed.</t>
        </r>
      </text>
    </comment>
    <comment ref="B95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Cauliflower, Cabbage, Collards are in same bed.</t>
        </r>
      </text>
    </comment>
    <comment ref="B96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Cauliflower, Cabbage, Collards are in same bed.</t>
        </r>
      </text>
    </comment>
    <comment ref="H117" authorId="1" shapeId="0">
      <text>
        <r>
          <rPr>
            <b/>
            <sz val="9"/>
            <color indexed="81"/>
            <rFont val="Tahoma"/>
            <charset val="1"/>
          </rPr>
          <t>German, Aaron:</t>
        </r>
        <r>
          <rPr>
            <sz val="9"/>
            <color indexed="81"/>
            <rFont val="Tahoma"/>
            <charset val="1"/>
          </rPr>
          <t xml:space="preserve">
Not sure why this is 125. But this is probably what we put down.</t>
        </r>
      </text>
    </comment>
    <comment ref="BA117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Did not have SOM data at planting, so assumed zero. Not a smart decision.</t>
        </r>
      </text>
    </comment>
    <comment ref="BA118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Did not have SOM data at planting, so assumed zero. Not a smart decision.</t>
        </r>
      </text>
    </comment>
    <comment ref="BA120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Did not have SOM data at planting, so assumed zero. Not a smart decision.</t>
        </r>
      </text>
    </comment>
    <comment ref="BA121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Did not have SOM data at planting, so assumed zero. Not a smart decision.</t>
        </r>
      </text>
    </comment>
    <comment ref="BA123" authorId="1" shapeId="0">
      <text>
        <r>
          <rPr>
            <b/>
            <sz val="9"/>
            <color indexed="81"/>
            <rFont val="Tahoma"/>
            <family val="2"/>
          </rPr>
          <t>German, Aaron:</t>
        </r>
        <r>
          <rPr>
            <sz val="9"/>
            <color indexed="81"/>
            <rFont val="Tahoma"/>
            <family val="2"/>
          </rPr>
          <t xml:space="preserve">
Did not have SOM data at planting, so assumed zero. Not a smart decision.</t>
        </r>
      </text>
    </comment>
  </commentList>
</comments>
</file>

<file path=xl/sharedStrings.xml><?xml version="1.0" encoding="utf-8"?>
<sst xmlns="http://schemas.openxmlformats.org/spreadsheetml/2006/main" count="788" uniqueCount="232">
  <si>
    <t>Field</t>
  </si>
  <si>
    <t>Crop</t>
  </si>
  <si>
    <t>Broccoli</t>
  </si>
  <si>
    <t>Cabbage</t>
  </si>
  <si>
    <t>Lbs Dry Matter from Rye</t>
  </si>
  <si>
    <t>% Groundcover of Rye</t>
  </si>
  <si>
    <t>% Groundcover of Other Grasses</t>
  </si>
  <si>
    <t>Height of Rye (inches)</t>
  </si>
  <si>
    <t>Height of Other Grasses (inches)</t>
  </si>
  <si>
    <t>% N of Cover Crop Mixture</t>
  </si>
  <si>
    <t>Lbs Dry Matter from Other Grasses</t>
  </si>
  <si>
    <t xml:space="preserve">Lbs/A Compost </t>
  </si>
  <si>
    <t>%N of Compost</t>
  </si>
  <si>
    <t>% SOM</t>
  </si>
  <si>
    <t>N credit (lbs/A)</t>
  </si>
  <si>
    <t>PAN from Cover Crop Mixture(lbs/A) - Alex</t>
  </si>
  <si>
    <t>PAN from Compost (lbs/A) - Alex</t>
  </si>
  <si>
    <t>PAN from Soil (lbs/A) - Alex</t>
  </si>
  <si>
    <t>1.13 (west half)</t>
  </si>
  <si>
    <t>1.13 (east half)</t>
  </si>
  <si>
    <t>Brussels Sprouts</t>
  </si>
  <si>
    <t>Leek</t>
  </si>
  <si>
    <t>Cauliflower</t>
  </si>
  <si>
    <t>Watermelon</t>
  </si>
  <si>
    <t>Canteloupe</t>
  </si>
  <si>
    <t>Winter Squash</t>
  </si>
  <si>
    <t>Tomatoes</t>
  </si>
  <si>
    <t>Onions</t>
  </si>
  <si>
    <t>Peppers</t>
  </si>
  <si>
    <t>Corn</t>
  </si>
  <si>
    <t>Potatoes</t>
  </si>
  <si>
    <t>Number of 40 lb bags of 15-0-1 required</t>
  </si>
  <si>
    <t>DTM</t>
  </si>
  <si>
    <t>Date Planted</t>
  </si>
  <si>
    <t>Date to Begin Ferigation</t>
  </si>
  <si>
    <t>Amount of N fertigated per week (lbs)</t>
  </si>
  <si>
    <t>Variety</t>
  </si>
  <si>
    <t>Farao</t>
  </si>
  <si>
    <t>Bishop</t>
  </si>
  <si>
    <t>All</t>
  </si>
  <si>
    <t>Famosa</t>
  </si>
  <si>
    <t>Bronco</t>
  </si>
  <si>
    <t>Caraflex</t>
  </si>
  <si>
    <t>Storage No. 4</t>
  </si>
  <si>
    <t>Wrangler</t>
  </si>
  <si>
    <t>Veronica</t>
  </si>
  <si>
    <t>Xtra-Tender 20173</t>
  </si>
  <si>
    <t>Sweetness</t>
  </si>
  <si>
    <t>Xtra-Tender 3473</t>
  </si>
  <si>
    <t>SSW SS3778R</t>
  </si>
  <si>
    <t>SSW SS2742</t>
  </si>
  <si>
    <t>Montuak</t>
  </si>
  <si>
    <t>King Richard</t>
  </si>
  <si>
    <t>Total N fertigated (lbs/A)</t>
  </si>
  <si>
    <t>Number of Beds planted</t>
  </si>
  <si>
    <t>Area Fertigated (Acres)</t>
  </si>
  <si>
    <t>Total N applied to planted area (lbs)</t>
  </si>
  <si>
    <t>Sugar Baby</t>
  </si>
  <si>
    <t>Sorbet Swirl</t>
  </si>
  <si>
    <t>Number of Weeks Fertigated (Exact)</t>
  </si>
  <si>
    <t>Number of Weeks Fertigated (Rounded)</t>
  </si>
  <si>
    <t>Pinnacle</t>
  </si>
  <si>
    <t>Tip Top</t>
  </si>
  <si>
    <t>Delicata</t>
  </si>
  <si>
    <t>Bon Bon</t>
  </si>
  <si>
    <t>Steady</t>
  </si>
  <si>
    <t>Hestia</t>
  </si>
  <si>
    <t>Dagan</t>
  </si>
  <si>
    <t>Date Cover Crop Mowed</t>
  </si>
  <si>
    <t>Height of Hairy Vetch (inches)</t>
  </si>
  <si>
    <t>Height of Crimson Clover(inches)</t>
  </si>
  <si>
    <t>% Groundcover of Hairy Vetch</t>
  </si>
  <si>
    <t>Lbs Dry Matter from Hairy Vetch</t>
  </si>
  <si>
    <t>% Groundcover of Crimson Clover</t>
  </si>
  <si>
    <t>Lbs Dry Matter from Crimson Clover</t>
  </si>
  <si>
    <t>%N of Rye</t>
  </si>
  <si>
    <t>%N of Other Grasses</t>
  </si>
  <si>
    <t>%N of Crimson Clover</t>
  </si>
  <si>
    <t>%N of Hairy Vetch</t>
  </si>
  <si>
    <t>Total N in Cover Crop Mixture (lbs/A)</t>
  </si>
  <si>
    <t>Growth Stage of Rye: Tillering, Elongation, Flag Leaf, Heading</t>
  </si>
  <si>
    <t>Growth Stage of Other Grasses: Tillering, Elongation, Flag Leaf, Heading</t>
  </si>
  <si>
    <t>Growth Stage of Hairy Vetch: Early Growth, Pre-Bud, Bud, Seed Formation</t>
  </si>
  <si>
    <t>Growth Stage of Crimson Clover: Early Growth, Pre-Bud, Bud, Seed Formation</t>
  </si>
  <si>
    <t>Early Growth</t>
  </si>
  <si>
    <t>Pre-Bud</t>
  </si>
  <si>
    <t>Elongation</t>
  </si>
  <si>
    <t>Celery</t>
  </si>
  <si>
    <t>Bay Meadows</t>
  </si>
  <si>
    <t>Imperial/Diplomat</t>
  </si>
  <si>
    <t>Total lbs of 15-0-1 needed for season</t>
  </si>
  <si>
    <t>Total N Requirements (lbs/A)</t>
  </si>
  <si>
    <t>Fertigated or Not Fertigated</t>
  </si>
  <si>
    <t>Post-N-credit Pre-plant N required for fertigated crops (lbs/A)</t>
  </si>
  <si>
    <t xml:space="preserve">Post-N-credit Pre-plant N Required for Non-fertigated crops  (lbs/A) </t>
  </si>
  <si>
    <t>Date Cover Crop Incorporated - Disced</t>
  </si>
  <si>
    <t>Date Cover Crop Incorporated - Spaded</t>
  </si>
  <si>
    <t>Sierra Blanca &amp; Cabernet</t>
  </si>
  <si>
    <t>Expression</t>
  </si>
  <si>
    <t>1.05 DC</t>
  </si>
  <si>
    <t>Post-N-credit Pre-Plant N required, accounting for 60% mineralization rate (lbs/A)</t>
  </si>
  <si>
    <t>20% of Total N requirement (lbs/A)</t>
  </si>
  <si>
    <t>Post-N-credit Fertigated N requiement (lbs/A)</t>
  </si>
  <si>
    <t>Is Fertigated N greater than 20% Total N?</t>
  </si>
  <si>
    <t>Eggplant 1</t>
  </si>
  <si>
    <t>Galine</t>
  </si>
  <si>
    <t>Eggplant 2</t>
  </si>
  <si>
    <t>Dancer</t>
  </si>
  <si>
    <t>Tango</t>
  </si>
  <si>
    <t>Date</t>
  </si>
  <si>
    <t>Amount Nitrogen per bed (lbs)</t>
  </si>
  <si>
    <t>Amount  Nitrogen - All Beds  (lbs)</t>
  </si>
  <si>
    <t xml:space="preserve">Rate of Nitrogen Application in lbs/A </t>
  </si>
  <si>
    <t>Bed(s)</t>
  </si>
  <si>
    <t>2-3</t>
  </si>
  <si>
    <t>1-4</t>
  </si>
  <si>
    <t>4-6</t>
  </si>
  <si>
    <t>3-10</t>
  </si>
  <si>
    <t>4-7</t>
  </si>
  <si>
    <t>3-8</t>
  </si>
  <si>
    <t>5-6</t>
  </si>
  <si>
    <t>1-2</t>
  </si>
  <si>
    <t>Leeks</t>
  </si>
  <si>
    <t>3-7</t>
  </si>
  <si>
    <t>10</t>
  </si>
  <si>
    <t>1-3</t>
  </si>
  <si>
    <t>8-9</t>
  </si>
  <si>
    <t>6-7</t>
  </si>
  <si>
    <t>4-10</t>
  </si>
  <si>
    <t>9-10</t>
  </si>
  <si>
    <t>3</t>
  </si>
  <si>
    <t>1-6</t>
  </si>
  <si>
    <t>Kale/Collards</t>
  </si>
  <si>
    <t>7</t>
  </si>
  <si>
    <t>Green Magic</t>
  </si>
  <si>
    <t>Total Ferigated N as a % of Total N requirement</t>
  </si>
  <si>
    <t>Total N requirement (lbs/A)</t>
  </si>
  <si>
    <t>Lbs/A N allowed from Sodium Nitrate</t>
  </si>
  <si>
    <t>Lbs/A N needed from source other than Sodium Nitrate</t>
  </si>
  <si>
    <t>Total 16-0-0 applied to planted area (lbs)</t>
  </si>
  <si>
    <t>Amount of 16-0-0 per week per BED (lbs)</t>
  </si>
  <si>
    <t>Notes</t>
  </si>
  <si>
    <t>Amount of 16-0-0 per   week (lbs)</t>
  </si>
  <si>
    <t>Amount of 16-0-0  - All Beds (lbs)</t>
  </si>
  <si>
    <t>Amount 16-0-0 per bed (lbs)</t>
  </si>
  <si>
    <t>Used Blood Meal (15-01-1) from Nature Safe</t>
  </si>
  <si>
    <t>Amount 16-0-0 (lbs)</t>
  </si>
  <si>
    <t>Applied more N than planned. Do not fertigate for 4 weeks. Actually, just call this good. Supposed to fertigate 12 lbs/A. 11.1 is close enough.</t>
  </si>
  <si>
    <t>7-10</t>
  </si>
  <si>
    <t>Used Blood Meal (15-0-1) from Nature Safe</t>
  </si>
  <si>
    <t>1-5</t>
  </si>
  <si>
    <t>1-7</t>
  </si>
  <si>
    <t>Red</t>
  </si>
  <si>
    <t>Denali</t>
  </si>
  <si>
    <t>9</t>
  </si>
  <si>
    <t>Brussels Sprouts 2</t>
  </si>
  <si>
    <t>Number of  300 ft Beds</t>
  </si>
  <si>
    <t>4-5</t>
  </si>
  <si>
    <t>2</t>
  </si>
  <si>
    <t>1</t>
  </si>
  <si>
    <t>SGH</t>
  </si>
  <si>
    <t>Flag Leaf</t>
  </si>
  <si>
    <t>Height of Peas (inches)</t>
  </si>
  <si>
    <t>% Groundcover of Peas</t>
  </si>
  <si>
    <t>Growth Stage of Peas: Early Growth, Pre-Bud, Bud, Seed Formation</t>
  </si>
  <si>
    <t>%N of Peas</t>
  </si>
  <si>
    <t>Lbs Dry Matter from Peas</t>
  </si>
  <si>
    <t>Last years fertilizer (lbs N/A)</t>
  </si>
  <si>
    <t>Spinach</t>
  </si>
  <si>
    <t>Not Fertigated</t>
  </si>
  <si>
    <t>No Cover</t>
  </si>
  <si>
    <t>Chard</t>
  </si>
  <si>
    <t>Carrots</t>
  </si>
  <si>
    <t>Beets</t>
  </si>
  <si>
    <t>Arugula</t>
  </si>
  <si>
    <t xml:space="preserve">Cilantro </t>
  </si>
  <si>
    <t>Lettuce</t>
  </si>
  <si>
    <t>Turnip</t>
  </si>
  <si>
    <t>Head Lettuce</t>
  </si>
  <si>
    <t>Leaf Lettuce</t>
  </si>
  <si>
    <t>Did not use old fert info</t>
  </si>
  <si>
    <t>?</t>
  </si>
  <si>
    <t>3.15.1</t>
  </si>
  <si>
    <t>3.15.2</t>
  </si>
  <si>
    <t>3.15.3</t>
  </si>
  <si>
    <t>Winter Kill, no mow</t>
  </si>
  <si>
    <t>No mow</t>
  </si>
  <si>
    <t>Tillering</t>
  </si>
  <si>
    <t>Radish</t>
  </si>
  <si>
    <t>Braising Mix</t>
  </si>
  <si>
    <t>Turnips</t>
  </si>
  <si>
    <t>Napa Cabbage</t>
  </si>
  <si>
    <t>Basil</t>
  </si>
  <si>
    <t>Parsnips</t>
  </si>
  <si>
    <t>Kohlrabi</t>
  </si>
  <si>
    <t>Kale</t>
  </si>
  <si>
    <t>Fennel</t>
  </si>
  <si>
    <t>Peas</t>
  </si>
  <si>
    <t>Potato</t>
  </si>
  <si>
    <t>Green Beans</t>
  </si>
  <si>
    <t>Snow Peas</t>
  </si>
  <si>
    <t>Collards</t>
  </si>
  <si>
    <t>Rutabaga</t>
  </si>
  <si>
    <t>Eggplant</t>
  </si>
  <si>
    <t>Dill</t>
  </si>
  <si>
    <t>Berries</t>
  </si>
  <si>
    <t>3.15.?</t>
  </si>
  <si>
    <t>Baby Kale</t>
  </si>
  <si>
    <t>Okra</t>
  </si>
  <si>
    <t>Sunflower</t>
  </si>
  <si>
    <t>Beans</t>
  </si>
  <si>
    <t>Cilantro</t>
  </si>
  <si>
    <t>Herbs</t>
  </si>
  <si>
    <t>Pepper</t>
  </si>
  <si>
    <t>Garlic</t>
  </si>
  <si>
    <t>Cover Crop</t>
  </si>
  <si>
    <t>Onion</t>
  </si>
  <si>
    <t>Green Onion</t>
  </si>
  <si>
    <t>Cucumber</t>
  </si>
  <si>
    <t>Summer Squash</t>
  </si>
  <si>
    <t>Sweet Potato</t>
  </si>
  <si>
    <t>Fertigated</t>
  </si>
  <si>
    <t>see log</t>
  </si>
  <si>
    <t>winter kill</t>
  </si>
  <si>
    <t>PAN from  fertilizer added one year ago  - USDA NCAT OT</t>
  </si>
  <si>
    <t>PAN from  fertilizer added two years ago  - USDA NCAT OT</t>
  </si>
  <si>
    <t>PAN from  fertilizer added three years ago  - USDA NCAT OT</t>
  </si>
  <si>
    <t>Total N in Other Grasses (lbs/A) - SARE</t>
  </si>
  <si>
    <t>Total N in Rye (lbs/A) - SARE</t>
  </si>
  <si>
    <t>Total N in Peas (lbs/A) - SARE</t>
  </si>
  <si>
    <t>Total N in Crimson Clover (lbs/A) - SARE</t>
  </si>
  <si>
    <t>Total N in Hairy Vetch (lbs/A) - SARE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</si>
</sst>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Font="1" applyAlignment="1">
      <alignment wrapText="1"/>
    </xf>
    <xf numFmtId="2" fontId="0" fillId="0" borderId="0" xfId="0" applyNumberFormat="1"/>
    <xf numFmtId="164" fontId="0" fillId="0" borderId="0" xfId="0" applyNumberFormat="1"/>
    <xf numFmtId="164" fontId="0" fillId="2" borderId="0" xfId="0" applyNumberForma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ont="1" applyAlignment="1">
      <alignment wrapText="1"/>
    </xf>
    <xf numFmtId="165" fontId="0" fillId="0" borderId="0" xfId="0" applyNumberFormat="1"/>
    <xf numFmtId="165" fontId="0" fillId="0" borderId="0" xfId="0" applyNumberFormat="1" applyAlignment="1">
      <alignment wrapText="1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/>
    <xf numFmtId="0" fontId="1" fillId="0" borderId="0" xfId="0" applyFont="1"/>
    <xf numFmtId="2" fontId="0" fillId="0" borderId="0" xfId="0" applyNumberFormat="1" applyFont="1"/>
    <xf numFmtId="0" fontId="0" fillId="0" borderId="0" xfId="0" applyFont="1"/>
    <xf numFmtId="165" fontId="0" fillId="0" borderId="0" xfId="0" applyNumberFormat="1" applyFont="1"/>
    <xf numFmtId="164" fontId="0" fillId="0" borderId="0" xfId="0" applyNumberFormat="1" applyFont="1"/>
    <xf numFmtId="16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1" fontId="0" fillId="0" borderId="0" xfId="0" applyNumberFormat="1" applyFont="1" applyAlignment="1">
      <alignment wrapText="1"/>
    </xf>
    <xf numFmtId="1" fontId="0" fillId="0" borderId="0" xfId="0" applyNumberFormat="1" applyFont="1"/>
    <xf numFmtId="1" fontId="0" fillId="3" borderId="0" xfId="0" applyNumberFormat="1" applyFont="1" applyFill="1"/>
    <xf numFmtId="1" fontId="0" fillId="3" borderId="0" xfId="0" applyNumberFormat="1" applyFill="1"/>
    <xf numFmtId="1" fontId="0" fillId="0" borderId="0" xfId="0" applyNumberFormat="1" applyFill="1"/>
    <xf numFmtId="1" fontId="3" fillId="0" borderId="0" xfId="0" applyNumberFormat="1" applyFont="1" applyFill="1"/>
    <xf numFmtId="0" fontId="0" fillId="0" borderId="0" xfId="0" applyAlignment="1">
      <alignment horizontal="center" wrapText="1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wrapText="1"/>
    </xf>
    <xf numFmtId="164" fontId="0" fillId="0" borderId="0" xfId="0" applyNumberFormat="1" applyFont="1" applyAlignment="1">
      <alignment wrapText="1"/>
    </xf>
    <xf numFmtId="165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0" fillId="0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N125"/>
  <sheetViews>
    <sheetView tabSelected="1" workbookViewId="0">
      <pane xSplit="2" ySplit="1" topLeftCell="C4" activePane="bottomRight" state="frozen"/>
      <selection pane="topRight" activeCell="C1" sqref="C1"/>
      <selection pane="bottomLeft" activeCell="A2" sqref="A2"/>
      <selection pane="bottomRight" activeCell="BD12" sqref="BD12"/>
    </sheetView>
  </sheetViews>
  <sheetFormatPr defaultRowHeight="15" x14ac:dyDescent="0.25"/>
  <cols>
    <col min="1" max="1" width="6.5703125" style="2" customWidth="1"/>
    <col min="2" max="3" width="16.7109375" style="6" customWidth="1"/>
    <col min="4" max="4" width="16.7109375" style="8" customWidth="1"/>
    <col min="5" max="5" width="12.28515625" style="8" customWidth="1"/>
    <col min="6" max="7" width="13.5703125" style="8" customWidth="1"/>
    <col min="8" max="8" width="13.7109375" style="21" customWidth="1"/>
    <col min="9" max="9" width="9.140625" style="8"/>
    <col min="10" max="10" width="12" style="6" customWidth="1"/>
    <col min="11" max="11" width="16.7109375" style="8" customWidth="1"/>
    <col min="15" max="17" width="9.140625" style="21"/>
    <col min="18" max="18" width="8.7109375" style="6" customWidth="1"/>
    <col min="19" max="19" width="8.42578125" style="6" customWidth="1"/>
    <col min="20" max="20" width="13.140625" style="6" customWidth="1"/>
    <col min="21" max="21" width="8.42578125" style="8" customWidth="1"/>
    <col min="22" max="23" width="9.140625" style="6"/>
    <col min="24" max="24" width="9.140625" style="6" customWidth="1"/>
    <col min="25" max="25" width="8.42578125" style="6" customWidth="1"/>
    <col min="26" max="26" width="14.5703125" style="6" customWidth="1"/>
    <col min="27" max="27" width="8.42578125" style="8" customWidth="1"/>
    <col min="28" max="30" width="9.140625" style="6"/>
    <col min="31" max="31" width="8.42578125" style="6" customWidth="1"/>
    <col min="32" max="32" width="14.5703125" style="6" customWidth="1"/>
    <col min="33" max="33" width="8.42578125" style="8" customWidth="1"/>
    <col min="34" max="37" width="9.140625" style="6"/>
    <col min="38" max="38" width="11.140625" style="6" customWidth="1"/>
    <col min="39" max="39" width="9.140625" style="8"/>
    <col min="40" max="43" width="9.140625" style="6"/>
    <col min="44" max="44" width="13.42578125" style="6" customWidth="1"/>
    <col min="45" max="45" width="9.140625" style="8"/>
    <col min="46" max="47" width="9.140625" style="6"/>
    <col min="48" max="48" width="9.140625" style="21"/>
    <col min="49" max="49" width="9.140625" style="9"/>
    <col min="50" max="50" width="9.140625" style="8"/>
    <col min="51" max="51" width="8.140625" style="6" customWidth="1"/>
    <col min="52" max="52" width="8.140625" style="21" customWidth="1"/>
    <col min="53" max="54" width="9.140625" style="6"/>
    <col min="55" max="55" width="9.140625" style="21"/>
    <col min="56" max="58" width="9.140625" style="6"/>
    <col min="59" max="60" width="9.140625" style="21"/>
    <col min="61" max="61" width="12.5703125" style="6" customWidth="1"/>
    <col min="62" max="62" width="10.140625" style="6" customWidth="1"/>
    <col min="63" max="63" width="12" style="6" customWidth="1"/>
    <col min="64" max="65" width="9.140625" style="6"/>
    <col min="66" max="66" width="12.5703125" style="6" customWidth="1"/>
    <col min="67" max="16384" width="9.140625" style="6"/>
  </cols>
  <sheetData>
    <row r="1" spans="1:66" ht="120" x14ac:dyDescent="0.25">
      <c r="A1" s="1" t="s">
        <v>0</v>
      </c>
      <c r="B1" s="4" t="s">
        <v>1</v>
      </c>
      <c r="C1" s="4" t="s">
        <v>92</v>
      </c>
      <c r="D1" s="3" t="s">
        <v>100</v>
      </c>
      <c r="E1" s="3" t="s">
        <v>102</v>
      </c>
      <c r="F1" s="3" t="s">
        <v>101</v>
      </c>
      <c r="G1" s="3" t="s">
        <v>103</v>
      </c>
      <c r="H1" s="19" t="s">
        <v>91</v>
      </c>
      <c r="I1" s="3" t="s">
        <v>14</v>
      </c>
      <c r="J1" s="3" t="s">
        <v>94</v>
      </c>
      <c r="K1" s="3" t="s">
        <v>93</v>
      </c>
      <c r="O1" s="19" t="s">
        <v>68</v>
      </c>
      <c r="P1" s="19" t="s">
        <v>95</v>
      </c>
      <c r="Q1" s="19" t="s">
        <v>96</v>
      </c>
      <c r="R1" s="4" t="s">
        <v>69</v>
      </c>
      <c r="S1" s="4" t="s">
        <v>71</v>
      </c>
      <c r="T1" s="4" t="s">
        <v>82</v>
      </c>
      <c r="U1" s="3" t="s">
        <v>78</v>
      </c>
      <c r="V1" s="3" t="s">
        <v>72</v>
      </c>
      <c r="W1" s="3" t="s">
        <v>231</v>
      </c>
      <c r="X1" s="4" t="s">
        <v>70</v>
      </c>
      <c r="Y1" s="4" t="s">
        <v>73</v>
      </c>
      <c r="Z1" s="4" t="s">
        <v>83</v>
      </c>
      <c r="AA1" s="3" t="s">
        <v>77</v>
      </c>
      <c r="AB1" s="3" t="s">
        <v>74</v>
      </c>
      <c r="AC1" s="3" t="s">
        <v>230</v>
      </c>
      <c r="AD1" s="4" t="s">
        <v>162</v>
      </c>
      <c r="AE1" s="4" t="s">
        <v>163</v>
      </c>
      <c r="AF1" s="4" t="s">
        <v>164</v>
      </c>
      <c r="AG1" s="3" t="s">
        <v>165</v>
      </c>
      <c r="AH1" s="3" t="s">
        <v>166</v>
      </c>
      <c r="AI1" s="3" t="s">
        <v>229</v>
      </c>
      <c r="AJ1" s="4" t="s">
        <v>7</v>
      </c>
      <c r="AK1" s="4" t="s">
        <v>5</v>
      </c>
      <c r="AL1" s="4" t="s">
        <v>80</v>
      </c>
      <c r="AM1" s="3" t="s">
        <v>75</v>
      </c>
      <c r="AN1" s="3" t="s">
        <v>4</v>
      </c>
      <c r="AO1" s="3" t="s">
        <v>228</v>
      </c>
      <c r="AP1" s="4" t="s">
        <v>8</v>
      </c>
      <c r="AQ1" s="4" t="s">
        <v>6</v>
      </c>
      <c r="AR1" s="4" t="s">
        <v>81</v>
      </c>
      <c r="AS1" s="3" t="s">
        <v>76</v>
      </c>
      <c r="AT1" s="3" t="s">
        <v>10</v>
      </c>
      <c r="AU1" s="3" t="s">
        <v>227</v>
      </c>
      <c r="AV1" s="19"/>
      <c r="AW1" s="5" t="s">
        <v>79</v>
      </c>
      <c r="AX1" s="3" t="s">
        <v>9</v>
      </c>
      <c r="AY1" s="3" t="s">
        <v>15</v>
      </c>
      <c r="AZ1" s="19"/>
      <c r="BA1" s="4" t="s">
        <v>13</v>
      </c>
      <c r="BB1" s="3" t="s">
        <v>17</v>
      </c>
      <c r="BC1" s="19"/>
      <c r="BD1" s="4" t="s">
        <v>11</v>
      </c>
      <c r="BE1" s="4" t="s">
        <v>12</v>
      </c>
      <c r="BF1" s="3" t="s">
        <v>16</v>
      </c>
      <c r="BG1" s="19"/>
      <c r="BH1" s="19" t="s">
        <v>167</v>
      </c>
      <c r="BI1" s="3" t="s">
        <v>224</v>
      </c>
      <c r="BJ1" s="3" t="s">
        <v>225</v>
      </c>
      <c r="BK1" s="3" t="s">
        <v>226</v>
      </c>
      <c r="BM1" s="4"/>
      <c r="BN1" s="4"/>
    </row>
    <row r="2" spans="1:66" x14ac:dyDescent="0.25">
      <c r="A2" s="10">
        <v>1.01</v>
      </c>
      <c r="B2" s="6" t="s">
        <v>198</v>
      </c>
      <c r="C2" s="6" t="s">
        <v>169</v>
      </c>
      <c r="D2" s="7">
        <f>IF(C2="Not Fertigated",(IF(J2/0.6&gt;=0,J2/0.6,0)),(IF(C2="Fertigated",(IF(K2/0.6&gt;=0,K2/0.6,0)),0)))</f>
        <v>143.73333333333335</v>
      </c>
      <c r="E2" s="7" t="str">
        <f>IF(C2="Fertigated",IF(((J2-K2)&gt;=0),(J2-K2),IF((J2-K2)&lt;0,0," "))," ")</f>
        <v xml:space="preserve"> </v>
      </c>
      <c r="F2" s="8" t="str">
        <f>IF( C2="Fertigated",(0.2*H2)," ")</f>
        <v xml:space="preserve"> </v>
      </c>
      <c r="G2" s="8" t="str">
        <f>IF((E2&gt;F2),"YES",(IF(F2=" "," ","NO")))</f>
        <v xml:space="preserve"> </v>
      </c>
      <c r="H2" s="22">
        <v>150</v>
      </c>
      <c r="I2" s="7">
        <f t="shared" ref="I2:I7" si="0">(AY2+BB2+BF2+BI2+BJ2+BK2)</f>
        <v>63.76</v>
      </c>
      <c r="J2" s="7">
        <f t="shared" ref="J2:J7" si="1">H2-I2</f>
        <v>86.240000000000009</v>
      </c>
      <c r="K2" s="7">
        <f t="shared" ref="K2:K7" si="2">J2*0.67</f>
        <v>57.780800000000006</v>
      </c>
      <c r="O2" s="23" t="s">
        <v>170</v>
      </c>
      <c r="P2" s="23"/>
      <c r="Q2" s="23"/>
      <c r="U2" s="8">
        <f>IF(T2="Early Growth", 3.5,IF(T2="Pre-Bud",3,IF(T2="Bud",3,IF(T2="Seed Formation",2.5,0))))</f>
        <v>0</v>
      </c>
      <c r="V2" s="8">
        <f>(((R2-6)*150)+2000)*(S2/100)</f>
        <v>0</v>
      </c>
      <c r="W2" s="9">
        <f>(U2*(V2/100))</f>
        <v>0</v>
      </c>
      <c r="AA2" s="8">
        <f>IF(Z2="Early Growth", 3.5,IF(Z2="Pre-Bud",3,IF(Z2="Bud",3,IF(Z2="Seed Formation",2.5,0))))</f>
        <v>0</v>
      </c>
      <c r="AB2" s="8">
        <f>(((X2-6)*150)+2000)*(Y2/100)</f>
        <v>0</v>
      </c>
      <c r="AC2" s="9">
        <f>(AA2*(AB2/100))</f>
        <v>0</v>
      </c>
      <c r="AG2" s="8">
        <f>IF(AF2="Early Growth", 3.5,IF(AF2="Pre-Bud",3,IF(AF2="Bud",3,IF(AF2="Seed Formation",2.5,0))))</f>
        <v>0</v>
      </c>
      <c r="AH2" s="8">
        <f>(((AD2-6)*150)+2000)*(AE2/100)</f>
        <v>0</v>
      </c>
      <c r="AI2" s="9">
        <f>(AG2*(AH2/100))</f>
        <v>0</v>
      </c>
      <c r="AM2" s="8">
        <f>IF(AL2="Tillering", 2.5,IF(AL2="Elongation",2,IF(AL2="Flag Leaf",1.5,IF(AL2="Heading",1,0))))</f>
        <v>0</v>
      </c>
      <c r="AN2" s="8">
        <f>(((AJ2-8)*150)+2000)*(AK2/100)</f>
        <v>0</v>
      </c>
      <c r="AO2" s="9">
        <f>(AM2*(AN2/100))</f>
        <v>0</v>
      </c>
      <c r="AS2" s="8">
        <f>IF(AR2="Tillering", 2.5,IF(AR2="Elongation",2,IF(AR2="Flag Leaf",1.5,IF(AR2="Heading",1,0))))</f>
        <v>0</v>
      </c>
      <c r="AT2" s="8">
        <f>(((AP2-6)*300)+2000)*(AQ2/100)</f>
        <v>0</v>
      </c>
      <c r="AU2" s="9">
        <f>IF(AT2="","",(AS2*(AT2/100)))</f>
        <v>0</v>
      </c>
      <c r="AV2" s="20"/>
      <c r="AW2" s="9">
        <f>W2+AC2+AI2+AO2+AU2</f>
        <v>0</v>
      </c>
      <c r="AX2" s="18">
        <f>IFERROR((U2*(V2/(V2+AB2+AN2+AT2)))+(AA2*(AB2/(V2+AB2+AN2+AT2)))+(AM2*(AN2/(V2+AB2+AN2+AT2)))+(AS2*(AT2/(V2+AB2+AN2+AT2))),0)</f>
        <v>0</v>
      </c>
      <c r="AY2" s="7">
        <f>IF(AND(AX2&gt;=0,AX2&lt;1.5),0,IF(AND(AX2&gt;=1.5,AX2&lt;2),(AW2*0.3),IF(AND(AX2&gt;=2,AX2&lt;2.5),(AW2*0.35),IF(AND(AX2&gt;=2.5,AX2&lt;3),(AW2*0.4),IF(AND(AX2&gt;=3,AX2&lt;3.5),(AW2*0.45),IF(AX2&gt;=3.5,(AW2*0.5)))))))</f>
        <v>0</v>
      </c>
      <c r="AZ2" s="22"/>
      <c r="BA2" s="6">
        <v>2.84</v>
      </c>
      <c r="BB2" s="7">
        <f>BA2*20</f>
        <v>56.8</v>
      </c>
      <c r="BF2" s="7">
        <f>(BD2*BE2)*0.15</f>
        <v>0</v>
      </c>
      <c r="BG2" s="22"/>
      <c r="BH2" s="22">
        <v>0</v>
      </c>
      <c r="BI2" s="7">
        <f>BH2*0.08</f>
        <v>0</v>
      </c>
      <c r="BJ2" s="7">
        <f>87*0.05</f>
        <v>4.3500000000000005</v>
      </c>
      <c r="BK2" s="7">
        <f>87*0.03</f>
        <v>2.61</v>
      </c>
    </row>
    <row r="3" spans="1:66" x14ac:dyDescent="0.25">
      <c r="A3" s="10">
        <v>1.02</v>
      </c>
      <c r="B3" s="6" t="s">
        <v>215</v>
      </c>
      <c r="D3" s="7">
        <f t="shared" ref="D3:D66" si="3">IF(C3="Not Fertigated",(IF(J3/0.6&gt;=0,J3/0.6,0)),(IF(C3="Fertigated",(IF(K3/0.6&gt;=0,K3/0.6,0)),0)))</f>
        <v>0</v>
      </c>
      <c r="E3" s="7" t="str">
        <f t="shared" ref="E3:E66" si="4">IF(C3="Fertigated",IF(((J3-K3)&gt;=0),(J3-K3),IF((J3-K3)&lt;0,0," "))," ")</f>
        <v xml:space="preserve"> </v>
      </c>
      <c r="F3" s="8" t="str">
        <f t="shared" ref="F3:F66" si="5">IF( C3="Fertigated",(0.2*H3)," ")</f>
        <v xml:space="preserve"> </v>
      </c>
      <c r="G3" s="8" t="str">
        <f t="shared" ref="G3:G66" si="6">IF((E3&gt;F3),"YES",(IF(F3=" "," ","NO")))</f>
        <v xml:space="preserve"> </v>
      </c>
      <c r="H3" s="22"/>
      <c r="I3" s="7">
        <f t="shared" si="0"/>
        <v>60.36</v>
      </c>
      <c r="J3" s="7">
        <f t="shared" si="1"/>
        <v>-60.36</v>
      </c>
      <c r="K3" s="7">
        <f t="shared" si="2"/>
        <v>-40.441200000000002</v>
      </c>
      <c r="O3" s="23"/>
      <c r="P3" s="23"/>
      <c r="Q3" s="23"/>
      <c r="U3" s="8">
        <f t="shared" ref="U3:U66" si="7">IF(T3="Early Growth", 3.5,IF(T3="Pre-Bud",3,IF(T3="Bud",3,IF(T3="Seed Formation",2.5,0))))</f>
        <v>0</v>
      </c>
      <c r="V3" s="8">
        <f t="shared" ref="V3:V66" si="8">(((R3-6)*150)+2000)*(S3/100)</f>
        <v>0</v>
      </c>
      <c r="W3" s="9">
        <f t="shared" ref="W3:W66" si="9">(U3*(V3/100))</f>
        <v>0</v>
      </c>
      <c r="AA3" s="8">
        <f t="shared" ref="AA3:AA66" si="10">IF(Z3="Early Growth", 3.5,IF(Z3="Pre-Bud",3,IF(Z3="Bud",3,IF(Z3="Seed Formation",2.5,0))))</f>
        <v>0</v>
      </c>
      <c r="AB3" s="8">
        <f t="shared" ref="AB3:AB66" si="11">(((X3-6)*150)+2000)*(Y3/100)</f>
        <v>0</v>
      </c>
      <c r="AC3" s="9">
        <f t="shared" ref="AC3:AC66" si="12">(AA3*(AB3/100))</f>
        <v>0</v>
      </c>
      <c r="AG3" s="8">
        <f t="shared" ref="AG3:AG66" si="13">IF(AF3="Early Growth", 3.5,IF(AF3="Pre-Bud",3,IF(AF3="Bud",3,IF(AF3="Seed Formation",2.5,0))))</f>
        <v>0</v>
      </c>
      <c r="AH3" s="8">
        <f t="shared" ref="AH3:AH66" si="14">(((AD3-6)*150)+2000)*(AE3/100)</f>
        <v>0</v>
      </c>
      <c r="AI3" s="9">
        <f t="shared" ref="AI3:AI66" si="15">(AG3*(AH3/100))</f>
        <v>0</v>
      </c>
      <c r="AM3" s="8">
        <f t="shared" ref="AM3:AM66" si="16">IF(AL3="Tillering", 2.5,IF(AL3="Elongation",2,IF(AL3="Flag Leaf",1.5,IF(AL3="Heading",1,0))))</f>
        <v>0</v>
      </c>
      <c r="AN3" s="8">
        <f t="shared" ref="AN3:AN66" si="17">(((AJ3-8)*150)+2000)*(AK3/100)</f>
        <v>0</v>
      </c>
      <c r="AO3" s="9">
        <f t="shared" ref="AO3:AO66" si="18">(AM3*(AN3/100))</f>
        <v>0</v>
      </c>
      <c r="AS3" s="8">
        <f t="shared" ref="AS3:AS66" si="19">IF(AR3="Tillering", 2.5,IF(AR3="Elongation",2,IF(AR3="Flag Leaf",1.5,IF(AR3="Heading",1,0))))</f>
        <v>0</v>
      </c>
      <c r="AT3" s="8">
        <f t="shared" ref="AT3:AT66" si="20">(((AP3-6)*300)+2000)*(AQ3/100)</f>
        <v>0</v>
      </c>
      <c r="AU3" s="9">
        <f t="shared" ref="AU3:AU66" si="21">IF(AT3="","",(AS3*(AT3/100)))</f>
        <v>0</v>
      </c>
      <c r="AV3" s="20"/>
      <c r="AW3" s="9">
        <f t="shared" ref="AW3:AW66" si="22">W3+AC3+AI3+AO3+AU3</f>
        <v>0</v>
      </c>
      <c r="AX3" s="18">
        <f t="shared" ref="AX3:AX66" si="23">IFERROR((U3*(V3/(V3+AB3+AN3+AT3)))+(AA3*(AB3/(V3+AB3+AN3+AT3)))+(AM3*(AN3/(V3+AB3+AN3+AT3)))+(AS3*(AT3/(V3+AB3+AN3+AT3))),0)</f>
        <v>0</v>
      </c>
      <c r="AY3" s="7">
        <f t="shared" ref="AY3:AY66" si="24">IF(AND(AX3&gt;=0,AX3&lt;1.5),0,IF(AND(AX3&gt;=1.5,AX3&lt;2),(AW3*0.3),IF(AND(AX3&gt;=2,AX3&lt;2.5),(AW3*0.35),IF(AND(AX3&gt;=2.5,AX3&lt;3),(AW3*0.4),IF(AND(AX3&gt;=3,AX3&lt;3.5),(AW3*0.45),IF(AX3&gt;=3.5,(AW3*0.5)))))))</f>
        <v>0</v>
      </c>
      <c r="AZ3" s="22"/>
      <c r="BA3" s="6">
        <v>2.67</v>
      </c>
      <c r="BB3" s="7">
        <f t="shared" ref="BB3:BB66" si="25">BA3*20</f>
        <v>53.4</v>
      </c>
      <c r="BF3" s="7">
        <f t="shared" ref="BF3:BF66" si="26">(BD3*BE3)*0.15</f>
        <v>0</v>
      </c>
      <c r="BG3" s="22"/>
      <c r="BH3" s="22">
        <v>0</v>
      </c>
      <c r="BI3" s="7">
        <f t="shared" ref="BI3:BI66" si="27">BH3*0.08</f>
        <v>0</v>
      </c>
      <c r="BJ3" s="7">
        <f t="shared" ref="BJ3:BJ66" si="28">87*0.05</f>
        <v>4.3500000000000005</v>
      </c>
      <c r="BK3" s="7">
        <f t="shared" ref="BK3:BK66" si="29">87*0.03</f>
        <v>2.61</v>
      </c>
    </row>
    <row r="4" spans="1:66" x14ac:dyDescent="0.25">
      <c r="A4" s="10">
        <v>1.03</v>
      </c>
      <c r="B4" s="6" t="s">
        <v>25</v>
      </c>
      <c r="C4" s="6" t="s">
        <v>221</v>
      </c>
      <c r="D4" s="7">
        <f t="shared" si="3"/>
        <v>42.120666666666679</v>
      </c>
      <c r="E4" s="7">
        <f t="shared" si="4"/>
        <v>12.447600000000001</v>
      </c>
      <c r="F4" s="8">
        <f t="shared" si="5"/>
        <v>20</v>
      </c>
      <c r="G4" s="8" t="str">
        <f t="shared" si="6"/>
        <v>NO</v>
      </c>
      <c r="H4" s="22">
        <v>100</v>
      </c>
      <c r="I4" s="7">
        <f t="shared" si="0"/>
        <v>62.279999999999994</v>
      </c>
      <c r="J4" s="7">
        <f t="shared" si="1"/>
        <v>37.720000000000006</v>
      </c>
      <c r="K4" s="7">
        <f t="shared" si="2"/>
        <v>25.272400000000005</v>
      </c>
      <c r="O4" s="23"/>
      <c r="P4" s="23"/>
      <c r="Q4" s="23"/>
      <c r="U4" s="8">
        <f t="shared" si="7"/>
        <v>0</v>
      </c>
      <c r="V4" s="8">
        <f t="shared" si="8"/>
        <v>0</v>
      </c>
      <c r="W4" s="9">
        <f t="shared" si="9"/>
        <v>0</v>
      </c>
      <c r="AA4" s="8">
        <f t="shared" si="10"/>
        <v>0</v>
      </c>
      <c r="AB4" s="8">
        <f t="shared" si="11"/>
        <v>0</v>
      </c>
      <c r="AC4" s="9">
        <f t="shared" si="12"/>
        <v>0</v>
      </c>
      <c r="AG4" s="8">
        <f t="shared" si="13"/>
        <v>0</v>
      </c>
      <c r="AH4" s="8">
        <f t="shared" si="14"/>
        <v>0</v>
      </c>
      <c r="AI4" s="9">
        <f t="shared" si="15"/>
        <v>0</v>
      </c>
      <c r="AM4" s="8">
        <f t="shared" si="16"/>
        <v>0</v>
      </c>
      <c r="AN4" s="8">
        <f t="shared" si="17"/>
        <v>0</v>
      </c>
      <c r="AO4" s="9">
        <f t="shared" si="18"/>
        <v>0</v>
      </c>
      <c r="AS4" s="8">
        <f t="shared" si="19"/>
        <v>0</v>
      </c>
      <c r="AT4" s="8">
        <f t="shared" si="20"/>
        <v>0</v>
      </c>
      <c r="AU4" s="9">
        <f t="shared" si="21"/>
        <v>0</v>
      </c>
      <c r="AV4" s="20"/>
      <c r="AW4" s="9">
        <f t="shared" si="22"/>
        <v>0</v>
      </c>
      <c r="AX4" s="18">
        <f t="shared" si="23"/>
        <v>0</v>
      </c>
      <c r="AY4" s="7">
        <f t="shared" si="24"/>
        <v>0</v>
      </c>
      <c r="AZ4" s="22"/>
      <c r="BA4" s="6">
        <v>2.5299999999999998</v>
      </c>
      <c r="BB4" s="7">
        <f t="shared" si="25"/>
        <v>50.599999999999994</v>
      </c>
      <c r="BF4" s="7">
        <f t="shared" si="26"/>
        <v>0</v>
      </c>
      <c r="BG4" s="22"/>
      <c r="BH4" s="22">
        <v>59</v>
      </c>
      <c r="BI4" s="7">
        <f t="shared" si="27"/>
        <v>4.72</v>
      </c>
      <c r="BJ4" s="7">
        <f t="shared" si="28"/>
        <v>4.3500000000000005</v>
      </c>
      <c r="BK4" s="7">
        <f t="shared" si="29"/>
        <v>2.61</v>
      </c>
    </row>
    <row r="5" spans="1:66" x14ac:dyDescent="0.25">
      <c r="A5" s="10">
        <v>1.04</v>
      </c>
      <c r="B5" s="6" t="s">
        <v>29</v>
      </c>
      <c r="C5" s="6" t="s">
        <v>221</v>
      </c>
      <c r="D5" s="7">
        <f t="shared" si="3"/>
        <v>67.938000000000017</v>
      </c>
      <c r="E5" s="7">
        <f t="shared" si="4"/>
        <v>20.077199999999998</v>
      </c>
      <c r="F5" s="8">
        <f t="shared" si="5"/>
        <v>24</v>
      </c>
      <c r="G5" s="8" t="str">
        <f t="shared" si="6"/>
        <v>NO</v>
      </c>
      <c r="H5" s="22">
        <v>120</v>
      </c>
      <c r="I5" s="7">
        <f t="shared" si="0"/>
        <v>59.16</v>
      </c>
      <c r="J5" s="7">
        <f t="shared" si="1"/>
        <v>60.84</v>
      </c>
      <c r="K5" s="7">
        <f t="shared" si="2"/>
        <v>40.762800000000006</v>
      </c>
      <c r="O5" s="23"/>
      <c r="P5" s="23"/>
      <c r="Q5" s="23"/>
      <c r="U5" s="8">
        <f t="shared" si="7"/>
        <v>0</v>
      </c>
      <c r="V5" s="8">
        <f t="shared" si="8"/>
        <v>0</v>
      </c>
      <c r="W5" s="9">
        <f t="shared" si="9"/>
        <v>0</v>
      </c>
      <c r="AA5" s="8">
        <f t="shared" si="10"/>
        <v>0</v>
      </c>
      <c r="AB5" s="8">
        <f t="shared" si="11"/>
        <v>0</v>
      </c>
      <c r="AC5" s="9">
        <f t="shared" si="12"/>
        <v>0</v>
      </c>
      <c r="AG5" s="8">
        <f t="shared" si="13"/>
        <v>0</v>
      </c>
      <c r="AH5" s="8">
        <f t="shared" si="14"/>
        <v>0</v>
      </c>
      <c r="AI5" s="9">
        <f t="shared" si="15"/>
        <v>0</v>
      </c>
      <c r="AM5" s="8">
        <f t="shared" si="16"/>
        <v>0</v>
      </c>
      <c r="AN5" s="8">
        <f t="shared" si="17"/>
        <v>0</v>
      </c>
      <c r="AO5" s="9">
        <f t="shared" si="18"/>
        <v>0</v>
      </c>
      <c r="AS5" s="8">
        <f t="shared" si="19"/>
        <v>0</v>
      </c>
      <c r="AT5" s="8">
        <f t="shared" si="20"/>
        <v>0</v>
      </c>
      <c r="AU5" s="9">
        <f t="shared" si="21"/>
        <v>0</v>
      </c>
      <c r="AV5" s="20"/>
      <c r="AW5" s="9">
        <f t="shared" si="22"/>
        <v>0</v>
      </c>
      <c r="AX5" s="18">
        <f t="shared" si="23"/>
        <v>0</v>
      </c>
      <c r="AY5" s="7">
        <f t="shared" si="24"/>
        <v>0</v>
      </c>
      <c r="AZ5" s="22"/>
      <c r="BA5" s="6">
        <v>2.61</v>
      </c>
      <c r="BB5" s="7">
        <f t="shared" si="25"/>
        <v>52.199999999999996</v>
      </c>
      <c r="BF5" s="7">
        <f t="shared" si="26"/>
        <v>0</v>
      </c>
      <c r="BG5" s="22"/>
      <c r="BH5" s="22">
        <v>0</v>
      </c>
      <c r="BI5" s="7">
        <f t="shared" si="27"/>
        <v>0</v>
      </c>
      <c r="BJ5" s="7">
        <f t="shared" si="28"/>
        <v>4.3500000000000005</v>
      </c>
      <c r="BK5" s="7">
        <f t="shared" si="29"/>
        <v>2.61</v>
      </c>
    </row>
    <row r="6" spans="1:66" x14ac:dyDescent="0.25">
      <c r="A6" s="10">
        <v>1.04</v>
      </c>
      <c r="B6" s="6" t="s">
        <v>199</v>
      </c>
      <c r="C6" s="6" t="s">
        <v>169</v>
      </c>
      <c r="D6" s="7">
        <f t="shared" si="3"/>
        <v>0</v>
      </c>
      <c r="E6" s="7" t="str">
        <f t="shared" si="4"/>
        <v xml:space="preserve"> </v>
      </c>
      <c r="F6" s="8" t="str">
        <f t="shared" si="5"/>
        <v xml:space="preserve"> </v>
      </c>
      <c r="G6" s="8" t="str">
        <f t="shared" si="6"/>
        <v xml:space="preserve"> </v>
      </c>
      <c r="H6" s="22">
        <v>30</v>
      </c>
      <c r="I6" s="7">
        <f t="shared" si="0"/>
        <v>59.16</v>
      </c>
      <c r="J6" s="7">
        <f t="shared" si="1"/>
        <v>-29.159999999999997</v>
      </c>
      <c r="K6" s="7">
        <f t="shared" si="2"/>
        <v>-19.537199999999999</v>
      </c>
      <c r="O6" s="23"/>
      <c r="P6" s="23"/>
      <c r="Q6" s="23"/>
      <c r="U6" s="8">
        <f t="shared" si="7"/>
        <v>0</v>
      </c>
      <c r="V6" s="8">
        <f t="shared" si="8"/>
        <v>0</v>
      </c>
      <c r="W6" s="9">
        <f t="shared" si="9"/>
        <v>0</v>
      </c>
      <c r="AA6" s="8">
        <f t="shared" si="10"/>
        <v>0</v>
      </c>
      <c r="AB6" s="8">
        <f t="shared" si="11"/>
        <v>0</v>
      </c>
      <c r="AC6" s="9">
        <f t="shared" si="12"/>
        <v>0</v>
      </c>
      <c r="AG6" s="8">
        <f t="shared" si="13"/>
        <v>0</v>
      </c>
      <c r="AH6" s="8">
        <f t="shared" si="14"/>
        <v>0</v>
      </c>
      <c r="AI6" s="9">
        <f t="shared" si="15"/>
        <v>0</v>
      </c>
      <c r="AM6" s="8">
        <f t="shared" si="16"/>
        <v>0</v>
      </c>
      <c r="AN6" s="8">
        <f t="shared" si="17"/>
        <v>0</v>
      </c>
      <c r="AO6" s="9">
        <f t="shared" si="18"/>
        <v>0</v>
      </c>
      <c r="AS6" s="8">
        <f t="shared" si="19"/>
        <v>0</v>
      </c>
      <c r="AT6" s="8">
        <f t="shared" si="20"/>
        <v>0</v>
      </c>
      <c r="AU6" s="9">
        <f t="shared" si="21"/>
        <v>0</v>
      </c>
      <c r="AV6" s="20"/>
      <c r="AW6" s="9">
        <f t="shared" si="22"/>
        <v>0</v>
      </c>
      <c r="AX6" s="18">
        <f t="shared" si="23"/>
        <v>0</v>
      </c>
      <c r="AY6" s="7">
        <f t="shared" si="24"/>
        <v>0</v>
      </c>
      <c r="AZ6" s="22"/>
      <c r="BA6" s="6">
        <v>2.61</v>
      </c>
      <c r="BB6" s="7">
        <f t="shared" si="25"/>
        <v>52.199999999999996</v>
      </c>
      <c r="BF6" s="7">
        <f t="shared" si="26"/>
        <v>0</v>
      </c>
      <c r="BG6" s="22"/>
      <c r="BH6" s="22">
        <v>0</v>
      </c>
      <c r="BI6" s="7">
        <f t="shared" si="27"/>
        <v>0</v>
      </c>
      <c r="BJ6" s="7">
        <f t="shared" si="28"/>
        <v>4.3500000000000005</v>
      </c>
      <c r="BK6" s="7">
        <f t="shared" si="29"/>
        <v>2.61</v>
      </c>
    </row>
    <row r="7" spans="1:66" x14ac:dyDescent="0.25">
      <c r="A7" s="10">
        <v>1.05</v>
      </c>
      <c r="B7" s="6" t="s">
        <v>215</v>
      </c>
      <c r="D7" s="7">
        <f t="shared" si="3"/>
        <v>0</v>
      </c>
      <c r="E7" s="7" t="str">
        <f t="shared" si="4"/>
        <v xml:space="preserve"> </v>
      </c>
      <c r="F7" s="8" t="str">
        <f t="shared" si="5"/>
        <v xml:space="preserve"> </v>
      </c>
      <c r="G7" s="8" t="str">
        <f t="shared" si="6"/>
        <v xml:space="preserve"> </v>
      </c>
      <c r="H7" s="22"/>
      <c r="I7" s="7">
        <f t="shared" si="0"/>
        <v>55.160000000000004</v>
      </c>
      <c r="J7" s="7">
        <f t="shared" si="1"/>
        <v>-55.160000000000004</v>
      </c>
      <c r="K7" s="7">
        <f t="shared" si="2"/>
        <v>-36.957200000000007</v>
      </c>
      <c r="O7" s="23"/>
      <c r="P7" s="23"/>
      <c r="Q7" s="23"/>
      <c r="U7" s="8">
        <f t="shared" si="7"/>
        <v>0</v>
      </c>
      <c r="V7" s="8">
        <f t="shared" si="8"/>
        <v>0</v>
      </c>
      <c r="W7" s="9">
        <f t="shared" si="9"/>
        <v>0</v>
      </c>
      <c r="AA7" s="8">
        <f t="shared" si="10"/>
        <v>0</v>
      </c>
      <c r="AB7" s="8">
        <f t="shared" si="11"/>
        <v>0</v>
      </c>
      <c r="AC7" s="9">
        <f t="shared" si="12"/>
        <v>0</v>
      </c>
      <c r="AG7" s="8">
        <f t="shared" si="13"/>
        <v>0</v>
      </c>
      <c r="AH7" s="8">
        <f t="shared" si="14"/>
        <v>0</v>
      </c>
      <c r="AI7" s="9">
        <f t="shared" si="15"/>
        <v>0</v>
      </c>
      <c r="AM7" s="8">
        <f t="shared" si="16"/>
        <v>0</v>
      </c>
      <c r="AN7" s="8">
        <f t="shared" si="17"/>
        <v>0</v>
      </c>
      <c r="AO7" s="9">
        <f t="shared" si="18"/>
        <v>0</v>
      </c>
      <c r="AS7" s="8">
        <f t="shared" si="19"/>
        <v>0</v>
      </c>
      <c r="AT7" s="8">
        <f t="shared" si="20"/>
        <v>0</v>
      </c>
      <c r="AU7" s="9">
        <f t="shared" si="21"/>
        <v>0</v>
      </c>
      <c r="AV7" s="20"/>
      <c r="AW7" s="9">
        <f t="shared" si="22"/>
        <v>0</v>
      </c>
      <c r="AX7" s="18">
        <f t="shared" si="23"/>
        <v>0</v>
      </c>
      <c r="AY7" s="7">
        <f t="shared" si="24"/>
        <v>0</v>
      </c>
      <c r="AZ7" s="22"/>
      <c r="BA7" s="6">
        <v>2.41</v>
      </c>
      <c r="BB7" s="7">
        <f t="shared" si="25"/>
        <v>48.2</v>
      </c>
      <c r="BF7" s="7">
        <f t="shared" si="26"/>
        <v>0</v>
      </c>
      <c r="BG7" s="22"/>
      <c r="BH7" s="22">
        <v>0</v>
      </c>
      <c r="BI7" s="7">
        <f t="shared" si="27"/>
        <v>0</v>
      </c>
      <c r="BJ7" s="7">
        <f t="shared" si="28"/>
        <v>4.3500000000000005</v>
      </c>
      <c r="BK7" s="7">
        <f t="shared" si="29"/>
        <v>2.61</v>
      </c>
    </row>
    <row r="8" spans="1:66" x14ac:dyDescent="0.25">
      <c r="A8" s="10">
        <v>1.06</v>
      </c>
      <c r="B8" s="6" t="s">
        <v>173</v>
      </c>
      <c r="C8" s="6" t="s">
        <v>169</v>
      </c>
      <c r="D8" s="7">
        <f t="shared" si="3"/>
        <v>0</v>
      </c>
      <c r="E8" s="7" t="str">
        <f t="shared" si="4"/>
        <v xml:space="preserve"> </v>
      </c>
      <c r="F8" s="8" t="str">
        <f t="shared" si="5"/>
        <v xml:space="preserve"> </v>
      </c>
      <c r="G8" s="8" t="str">
        <f t="shared" si="6"/>
        <v xml:space="preserve"> </v>
      </c>
      <c r="H8" s="22">
        <v>50</v>
      </c>
      <c r="I8" s="7">
        <f t="shared" ref="I8:I10" si="30">(AY8+BB8+BF8+BI8+BJ8+BK8)</f>
        <v>84.679999999999993</v>
      </c>
      <c r="J8" s="7">
        <f t="shared" ref="J8:J10" si="31">H8-I8</f>
        <v>-34.679999999999993</v>
      </c>
      <c r="K8" s="7">
        <f t="shared" ref="K8:K10" si="32">J8*0.67</f>
        <v>-23.235599999999998</v>
      </c>
      <c r="O8" s="23"/>
      <c r="P8" s="23"/>
      <c r="Q8" s="23"/>
      <c r="U8" s="8">
        <f t="shared" si="7"/>
        <v>0</v>
      </c>
      <c r="V8" s="8">
        <f t="shared" si="8"/>
        <v>0</v>
      </c>
      <c r="W8" s="9">
        <f t="shared" si="9"/>
        <v>0</v>
      </c>
      <c r="AA8" s="8">
        <f t="shared" si="10"/>
        <v>0</v>
      </c>
      <c r="AB8" s="8">
        <f t="shared" si="11"/>
        <v>0</v>
      </c>
      <c r="AC8" s="9">
        <f t="shared" si="12"/>
        <v>0</v>
      </c>
      <c r="AG8" s="8">
        <f t="shared" si="13"/>
        <v>0</v>
      </c>
      <c r="AH8" s="8">
        <f t="shared" si="14"/>
        <v>0</v>
      </c>
      <c r="AI8" s="9">
        <f t="shared" si="15"/>
        <v>0</v>
      </c>
      <c r="AM8" s="8">
        <f t="shared" si="16"/>
        <v>0</v>
      </c>
      <c r="AN8" s="8">
        <f t="shared" si="17"/>
        <v>0</v>
      </c>
      <c r="AO8" s="9">
        <f t="shared" si="18"/>
        <v>0</v>
      </c>
      <c r="AP8" s="6">
        <v>30</v>
      </c>
      <c r="AQ8" s="6">
        <v>80</v>
      </c>
      <c r="AR8" s="6" t="s">
        <v>161</v>
      </c>
      <c r="AS8" s="8">
        <f t="shared" si="19"/>
        <v>1.5</v>
      </c>
      <c r="AT8" s="8">
        <f t="shared" si="20"/>
        <v>7360</v>
      </c>
      <c r="AU8" s="9">
        <f t="shared" si="21"/>
        <v>110.39999999999999</v>
      </c>
      <c r="AV8" s="20"/>
      <c r="AW8" s="9">
        <f t="shared" si="22"/>
        <v>110.39999999999999</v>
      </c>
      <c r="AX8" s="18">
        <f>IFERROR((U8*(V8/(V8+AB8+AN8+AT8)))+(AA8*(AB8/(V8+AB8+AN8+AT8)))+(AM8*(AN8/(V8+AB8+AN8+AT8)))+(AS8*(AT8/(V8+AB8+AN8+AT8))),0)</f>
        <v>1.5</v>
      </c>
      <c r="AY8" s="7">
        <f t="shared" si="24"/>
        <v>33.119999999999997</v>
      </c>
      <c r="AZ8" s="22"/>
      <c r="BA8" s="6">
        <v>2.17</v>
      </c>
      <c r="BB8" s="7">
        <f t="shared" si="25"/>
        <v>43.4</v>
      </c>
      <c r="BF8" s="7">
        <f t="shared" si="26"/>
        <v>0</v>
      </c>
      <c r="BG8" s="22"/>
      <c r="BH8" s="22">
        <v>15</v>
      </c>
      <c r="BI8" s="7">
        <f t="shared" si="27"/>
        <v>1.2</v>
      </c>
      <c r="BJ8" s="7">
        <f t="shared" si="28"/>
        <v>4.3500000000000005</v>
      </c>
      <c r="BK8" s="7">
        <f t="shared" si="29"/>
        <v>2.61</v>
      </c>
    </row>
    <row r="9" spans="1:66" x14ac:dyDescent="0.25">
      <c r="A9" s="10">
        <v>1.06</v>
      </c>
      <c r="B9" s="6" t="s">
        <v>171</v>
      </c>
      <c r="C9" s="6" t="s">
        <v>169</v>
      </c>
      <c r="D9" s="7">
        <f t="shared" si="3"/>
        <v>67.200000000000017</v>
      </c>
      <c r="E9" s="7" t="str">
        <f t="shared" si="4"/>
        <v xml:space="preserve"> </v>
      </c>
      <c r="F9" s="8" t="str">
        <f t="shared" si="5"/>
        <v xml:space="preserve"> </v>
      </c>
      <c r="G9" s="8" t="str">
        <f t="shared" si="6"/>
        <v xml:space="preserve"> </v>
      </c>
      <c r="H9" s="22">
        <v>125</v>
      </c>
      <c r="I9" s="7">
        <f t="shared" si="30"/>
        <v>84.679999999999993</v>
      </c>
      <c r="J9" s="7">
        <f t="shared" si="31"/>
        <v>40.320000000000007</v>
      </c>
      <c r="K9" s="7">
        <f t="shared" si="32"/>
        <v>27.014400000000006</v>
      </c>
      <c r="O9" s="23"/>
      <c r="P9" s="23"/>
      <c r="Q9" s="23"/>
      <c r="U9" s="8">
        <f t="shared" si="7"/>
        <v>0</v>
      </c>
      <c r="V9" s="8">
        <f t="shared" si="8"/>
        <v>0</v>
      </c>
      <c r="W9" s="9">
        <f t="shared" si="9"/>
        <v>0</v>
      </c>
      <c r="AA9" s="8">
        <f t="shared" si="10"/>
        <v>0</v>
      </c>
      <c r="AB9" s="8">
        <f t="shared" si="11"/>
        <v>0</v>
      </c>
      <c r="AC9" s="9">
        <f t="shared" si="12"/>
        <v>0</v>
      </c>
      <c r="AG9" s="8">
        <f t="shared" si="13"/>
        <v>0</v>
      </c>
      <c r="AH9" s="8">
        <f t="shared" si="14"/>
        <v>0</v>
      </c>
      <c r="AI9" s="9">
        <f t="shared" si="15"/>
        <v>0</v>
      </c>
      <c r="AM9" s="8">
        <f t="shared" si="16"/>
        <v>0</v>
      </c>
      <c r="AN9" s="8">
        <f t="shared" si="17"/>
        <v>0</v>
      </c>
      <c r="AO9" s="9">
        <f t="shared" si="18"/>
        <v>0</v>
      </c>
      <c r="AP9" s="6">
        <v>30</v>
      </c>
      <c r="AQ9" s="6">
        <v>80</v>
      </c>
      <c r="AR9" s="6" t="s">
        <v>161</v>
      </c>
      <c r="AS9" s="8">
        <f t="shared" si="19"/>
        <v>1.5</v>
      </c>
      <c r="AT9" s="8">
        <f t="shared" si="20"/>
        <v>7360</v>
      </c>
      <c r="AU9" s="9">
        <f t="shared" si="21"/>
        <v>110.39999999999999</v>
      </c>
      <c r="AV9" s="20"/>
      <c r="AW9" s="9">
        <f t="shared" si="22"/>
        <v>110.39999999999999</v>
      </c>
      <c r="AX9" s="18">
        <f t="shared" si="23"/>
        <v>1.5</v>
      </c>
      <c r="AY9" s="7">
        <f t="shared" si="24"/>
        <v>33.119999999999997</v>
      </c>
      <c r="AZ9" s="22"/>
      <c r="BA9" s="6">
        <v>2.17</v>
      </c>
      <c r="BB9" s="7">
        <f t="shared" si="25"/>
        <v>43.4</v>
      </c>
      <c r="BF9" s="7">
        <f t="shared" si="26"/>
        <v>0</v>
      </c>
      <c r="BG9" s="22"/>
      <c r="BH9" s="22">
        <v>15</v>
      </c>
      <c r="BI9" s="7">
        <f t="shared" si="27"/>
        <v>1.2</v>
      </c>
      <c r="BJ9" s="7">
        <f t="shared" si="28"/>
        <v>4.3500000000000005</v>
      </c>
      <c r="BK9" s="7">
        <f t="shared" si="29"/>
        <v>2.61</v>
      </c>
    </row>
    <row r="10" spans="1:66" x14ac:dyDescent="0.25">
      <c r="A10" s="10">
        <v>1.06</v>
      </c>
      <c r="B10" s="6" t="s">
        <v>199</v>
      </c>
      <c r="C10" s="6" t="s">
        <v>169</v>
      </c>
      <c r="D10" s="7">
        <f t="shared" si="3"/>
        <v>0</v>
      </c>
      <c r="E10" s="7" t="str">
        <f t="shared" si="4"/>
        <v xml:space="preserve"> </v>
      </c>
      <c r="F10" s="8" t="str">
        <f t="shared" si="5"/>
        <v xml:space="preserve"> </v>
      </c>
      <c r="G10" s="8" t="str">
        <f t="shared" si="6"/>
        <v xml:space="preserve"> </v>
      </c>
      <c r="H10" s="22">
        <v>30</v>
      </c>
      <c r="I10" s="7">
        <f t="shared" si="30"/>
        <v>84.679999999999993</v>
      </c>
      <c r="J10" s="7">
        <f t="shared" si="31"/>
        <v>-54.679999999999993</v>
      </c>
      <c r="K10" s="7">
        <f t="shared" si="32"/>
        <v>-36.635599999999997</v>
      </c>
      <c r="O10" s="23"/>
      <c r="P10" s="23"/>
      <c r="Q10" s="23"/>
      <c r="U10" s="8">
        <f t="shared" si="7"/>
        <v>0</v>
      </c>
      <c r="V10" s="8">
        <f t="shared" si="8"/>
        <v>0</v>
      </c>
      <c r="W10" s="9">
        <f t="shared" si="9"/>
        <v>0</v>
      </c>
      <c r="AA10" s="8">
        <f t="shared" si="10"/>
        <v>0</v>
      </c>
      <c r="AB10" s="8">
        <f t="shared" si="11"/>
        <v>0</v>
      </c>
      <c r="AC10" s="9">
        <f t="shared" si="12"/>
        <v>0</v>
      </c>
      <c r="AG10" s="8">
        <f t="shared" si="13"/>
        <v>0</v>
      </c>
      <c r="AH10" s="8">
        <f t="shared" si="14"/>
        <v>0</v>
      </c>
      <c r="AI10" s="9">
        <f t="shared" si="15"/>
        <v>0</v>
      </c>
      <c r="AM10" s="8">
        <f t="shared" si="16"/>
        <v>0</v>
      </c>
      <c r="AN10" s="8">
        <f t="shared" si="17"/>
        <v>0</v>
      </c>
      <c r="AO10" s="9">
        <f t="shared" si="18"/>
        <v>0</v>
      </c>
      <c r="AP10" s="6">
        <v>30</v>
      </c>
      <c r="AQ10" s="6">
        <v>80</v>
      </c>
      <c r="AR10" s="6" t="s">
        <v>161</v>
      </c>
      <c r="AS10" s="8">
        <f t="shared" si="19"/>
        <v>1.5</v>
      </c>
      <c r="AT10" s="8">
        <f t="shared" si="20"/>
        <v>7360</v>
      </c>
      <c r="AU10" s="9">
        <f t="shared" si="21"/>
        <v>110.39999999999999</v>
      </c>
      <c r="AV10" s="20"/>
      <c r="AW10" s="9">
        <f t="shared" si="22"/>
        <v>110.39999999999999</v>
      </c>
      <c r="AX10" s="18">
        <f t="shared" si="23"/>
        <v>1.5</v>
      </c>
      <c r="AY10" s="7">
        <f t="shared" si="24"/>
        <v>33.119999999999997</v>
      </c>
      <c r="AZ10" s="22"/>
      <c r="BA10" s="6">
        <v>2.17</v>
      </c>
      <c r="BB10" s="7">
        <f t="shared" si="25"/>
        <v>43.4</v>
      </c>
      <c r="BF10" s="7">
        <f t="shared" si="26"/>
        <v>0</v>
      </c>
      <c r="BG10" s="22"/>
      <c r="BH10" s="22">
        <v>15</v>
      </c>
      <c r="BI10" s="7">
        <f t="shared" si="27"/>
        <v>1.2</v>
      </c>
      <c r="BJ10" s="7">
        <f t="shared" si="28"/>
        <v>4.3500000000000005</v>
      </c>
      <c r="BK10" s="7">
        <f t="shared" si="29"/>
        <v>2.61</v>
      </c>
    </row>
    <row r="11" spans="1:66" x14ac:dyDescent="0.25">
      <c r="A11" s="10">
        <v>1.06</v>
      </c>
      <c r="B11" s="6" t="s">
        <v>168</v>
      </c>
      <c r="C11" s="6" t="s">
        <v>169</v>
      </c>
      <c r="D11" s="7">
        <f t="shared" si="3"/>
        <v>67.200000000000017</v>
      </c>
      <c r="E11" s="7" t="str">
        <f t="shared" si="4"/>
        <v xml:space="preserve"> </v>
      </c>
      <c r="F11" s="8" t="str">
        <f t="shared" si="5"/>
        <v xml:space="preserve"> </v>
      </c>
      <c r="G11" s="8" t="str">
        <f t="shared" si="6"/>
        <v xml:space="preserve"> </v>
      </c>
      <c r="H11" s="22">
        <v>125</v>
      </c>
      <c r="I11" s="7">
        <f>(AY11+BB11+BF11+BI11+BJ11+BK11)</f>
        <v>84.679999999999993</v>
      </c>
      <c r="J11" s="7">
        <f>H11-I11</f>
        <v>40.320000000000007</v>
      </c>
      <c r="K11" s="7">
        <f>J11*0.67</f>
        <v>27.014400000000006</v>
      </c>
      <c r="O11" s="23" t="s">
        <v>185</v>
      </c>
      <c r="P11" s="23"/>
      <c r="Q11" s="23">
        <v>43168</v>
      </c>
      <c r="U11" s="8">
        <f t="shared" si="7"/>
        <v>0</v>
      </c>
      <c r="V11" s="8">
        <f t="shared" si="8"/>
        <v>0</v>
      </c>
      <c r="W11" s="9">
        <f t="shared" si="9"/>
        <v>0</v>
      </c>
      <c r="AA11" s="8">
        <f t="shared" si="10"/>
        <v>0</v>
      </c>
      <c r="AB11" s="8">
        <f t="shared" si="11"/>
        <v>0</v>
      </c>
      <c r="AC11" s="9">
        <f t="shared" si="12"/>
        <v>0</v>
      </c>
      <c r="AG11" s="8">
        <f t="shared" si="13"/>
        <v>0</v>
      </c>
      <c r="AH11" s="8">
        <f t="shared" si="14"/>
        <v>0</v>
      </c>
      <c r="AI11" s="9">
        <f t="shared" si="15"/>
        <v>0</v>
      </c>
      <c r="AM11" s="8">
        <f t="shared" si="16"/>
        <v>0</v>
      </c>
      <c r="AN11" s="8">
        <f t="shared" si="17"/>
        <v>0</v>
      </c>
      <c r="AO11" s="9">
        <f t="shared" si="18"/>
        <v>0</v>
      </c>
      <c r="AP11" s="6">
        <v>30</v>
      </c>
      <c r="AQ11" s="6">
        <v>80</v>
      </c>
      <c r="AR11" s="6" t="s">
        <v>161</v>
      </c>
      <c r="AS11" s="8">
        <f t="shared" si="19"/>
        <v>1.5</v>
      </c>
      <c r="AT11" s="8">
        <f t="shared" si="20"/>
        <v>7360</v>
      </c>
      <c r="AU11" s="9">
        <f t="shared" si="21"/>
        <v>110.39999999999999</v>
      </c>
      <c r="AV11" s="20"/>
      <c r="AW11" s="9">
        <f t="shared" si="22"/>
        <v>110.39999999999999</v>
      </c>
      <c r="AX11" s="18">
        <f t="shared" si="23"/>
        <v>1.5</v>
      </c>
      <c r="AY11" s="7">
        <f t="shared" si="24"/>
        <v>33.119999999999997</v>
      </c>
      <c r="AZ11" s="22"/>
      <c r="BA11" s="6">
        <v>2.17</v>
      </c>
      <c r="BB11" s="7">
        <f t="shared" si="25"/>
        <v>43.4</v>
      </c>
      <c r="BF11" s="7">
        <f t="shared" si="26"/>
        <v>0</v>
      </c>
      <c r="BG11" s="22"/>
      <c r="BH11" s="22">
        <v>15</v>
      </c>
      <c r="BI11" s="7">
        <f t="shared" si="27"/>
        <v>1.2</v>
      </c>
      <c r="BJ11" s="7">
        <f t="shared" si="28"/>
        <v>4.3500000000000005</v>
      </c>
      <c r="BK11" s="7">
        <f t="shared" si="29"/>
        <v>2.61</v>
      </c>
    </row>
    <row r="12" spans="1:66" x14ac:dyDescent="0.25">
      <c r="A12" s="10">
        <v>1.07</v>
      </c>
      <c r="B12" s="6" t="s">
        <v>215</v>
      </c>
      <c r="D12" s="7">
        <f t="shared" si="3"/>
        <v>0</v>
      </c>
      <c r="E12" s="7" t="str">
        <f t="shared" si="4"/>
        <v xml:space="preserve"> </v>
      </c>
      <c r="F12" s="8" t="str">
        <f t="shared" si="5"/>
        <v xml:space="preserve"> </v>
      </c>
      <c r="G12" s="8" t="str">
        <f t="shared" si="6"/>
        <v xml:space="preserve"> </v>
      </c>
      <c r="H12" s="22"/>
      <c r="I12" s="7">
        <f>(AY12+BB12+BF12+BI12+BJ12+BK12)</f>
        <v>55.360000000000007</v>
      </c>
      <c r="J12" s="7">
        <f>H12-I12</f>
        <v>-55.360000000000007</v>
      </c>
      <c r="K12" s="7">
        <f>J12*0.67</f>
        <v>-37.091200000000008</v>
      </c>
      <c r="O12" s="23"/>
      <c r="P12" s="23"/>
      <c r="Q12" s="23"/>
      <c r="U12" s="8">
        <f t="shared" si="7"/>
        <v>0</v>
      </c>
      <c r="V12" s="8">
        <f t="shared" si="8"/>
        <v>0</v>
      </c>
      <c r="W12" s="9">
        <f t="shared" si="9"/>
        <v>0</v>
      </c>
      <c r="AA12" s="8">
        <f t="shared" si="10"/>
        <v>0</v>
      </c>
      <c r="AB12" s="8">
        <f t="shared" si="11"/>
        <v>0</v>
      </c>
      <c r="AC12" s="9">
        <f t="shared" si="12"/>
        <v>0</v>
      </c>
      <c r="AG12" s="8">
        <f t="shared" si="13"/>
        <v>0</v>
      </c>
      <c r="AH12" s="8">
        <f t="shared" si="14"/>
        <v>0</v>
      </c>
      <c r="AI12" s="9">
        <f t="shared" si="15"/>
        <v>0</v>
      </c>
      <c r="AM12" s="8">
        <f t="shared" si="16"/>
        <v>0</v>
      </c>
      <c r="AN12" s="8">
        <f t="shared" si="17"/>
        <v>0</v>
      </c>
      <c r="AO12" s="9">
        <f t="shared" si="18"/>
        <v>0</v>
      </c>
      <c r="AS12" s="8">
        <f t="shared" si="19"/>
        <v>0</v>
      </c>
      <c r="AT12" s="8">
        <f t="shared" si="20"/>
        <v>0</v>
      </c>
      <c r="AU12" s="9">
        <f t="shared" si="21"/>
        <v>0</v>
      </c>
      <c r="AV12" s="20"/>
      <c r="AW12" s="9">
        <f t="shared" si="22"/>
        <v>0</v>
      </c>
      <c r="AX12" s="18">
        <f t="shared" si="23"/>
        <v>0</v>
      </c>
      <c r="AY12" s="7">
        <f t="shared" si="24"/>
        <v>0</v>
      </c>
      <c r="AZ12" s="22"/>
      <c r="BA12" s="6">
        <v>2.2200000000000002</v>
      </c>
      <c r="BB12" s="7">
        <f t="shared" si="25"/>
        <v>44.400000000000006</v>
      </c>
      <c r="BF12" s="7">
        <f t="shared" si="26"/>
        <v>0</v>
      </c>
      <c r="BG12" s="22"/>
      <c r="BH12" s="22">
        <v>50</v>
      </c>
      <c r="BI12" s="7">
        <f t="shared" si="27"/>
        <v>4</v>
      </c>
      <c r="BJ12" s="7">
        <f t="shared" si="28"/>
        <v>4.3500000000000005</v>
      </c>
      <c r="BK12" s="7">
        <f t="shared" si="29"/>
        <v>2.61</v>
      </c>
    </row>
    <row r="13" spans="1:66" x14ac:dyDescent="0.25">
      <c r="A13" s="10">
        <v>1.08</v>
      </c>
      <c r="B13" s="6" t="s">
        <v>218</v>
      </c>
      <c r="C13" s="6" t="s">
        <v>169</v>
      </c>
      <c r="D13" s="7">
        <f t="shared" si="3"/>
        <v>51.200000000000024</v>
      </c>
      <c r="E13" s="7" t="str">
        <f t="shared" si="4"/>
        <v xml:space="preserve"> </v>
      </c>
      <c r="F13" s="8" t="str">
        <f t="shared" si="5"/>
        <v xml:space="preserve"> </v>
      </c>
      <c r="G13" s="8" t="str">
        <f t="shared" si="6"/>
        <v xml:space="preserve"> </v>
      </c>
      <c r="H13" s="22">
        <v>120</v>
      </c>
      <c r="I13" s="7">
        <f>(AY13+BB13+BF13+BI13+BJ13+BK13)</f>
        <v>89.279999999999987</v>
      </c>
      <c r="J13" s="7">
        <f>H13-I13</f>
        <v>30.720000000000013</v>
      </c>
      <c r="K13" s="7">
        <f>J13*0.67</f>
        <v>20.58240000000001</v>
      </c>
      <c r="O13" s="23"/>
      <c r="P13" s="23"/>
      <c r="Q13" s="23"/>
      <c r="U13" s="8">
        <f t="shared" si="7"/>
        <v>0</v>
      </c>
      <c r="V13" s="8">
        <f t="shared" si="8"/>
        <v>0</v>
      </c>
      <c r="W13" s="9">
        <f t="shared" si="9"/>
        <v>0</v>
      </c>
      <c r="AA13" s="8">
        <f t="shared" si="10"/>
        <v>0</v>
      </c>
      <c r="AB13" s="8">
        <f t="shared" si="11"/>
        <v>0</v>
      </c>
      <c r="AC13" s="9">
        <f t="shared" si="12"/>
        <v>0</v>
      </c>
      <c r="AG13" s="8">
        <f t="shared" si="13"/>
        <v>0</v>
      </c>
      <c r="AH13" s="8">
        <f t="shared" si="14"/>
        <v>0</v>
      </c>
      <c r="AI13" s="9">
        <f t="shared" si="15"/>
        <v>0</v>
      </c>
      <c r="AM13" s="8">
        <f t="shared" si="16"/>
        <v>0</v>
      </c>
      <c r="AN13" s="8">
        <f t="shared" si="17"/>
        <v>0</v>
      </c>
      <c r="AO13" s="9">
        <f t="shared" si="18"/>
        <v>0</v>
      </c>
      <c r="AP13" s="6">
        <v>30</v>
      </c>
      <c r="AQ13" s="6">
        <v>80</v>
      </c>
      <c r="AR13" s="6" t="s">
        <v>161</v>
      </c>
      <c r="AS13" s="8">
        <f t="shared" si="19"/>
        <v>1.5</v>
      </c>
      <c r="AT13" s="8">
        <f t="shared" si="20"/>
        <v>7360</v>
      </c>
      <c r="AU13" s="9">
        <f t="shared" si="21"/>
        <v>110.39999999999999</v>
      </c>
      <c r="AV13" s="20"/>
      <c r="AW13" s="9">
        <f t="shared" si="22"/>
        <v>110.39999999999999</v>
      </c>
      <c r="AX13" s="18">
        <f t="shared" si="23"/>
        <v>1.5</v>
      </c>
      <c r="AY13" s="7">
        <f t="shared" si="24"/>
        <v>33.119999999999997</v>
      </c>
      <c r="AZ13" s="22"/>
      <c r="BA13" s="6">
        <v>2.46</v>
      </c>
      <c r="BB13" s="7">
        <f t="shared" si="25"/>
        <v>49.2</v>
      </c>
      <c r="BF13" s="7">
        <f t="shared" si="26"/>
        <v>0</v>
      </c>
      <c r="BG13" s="22"/>
      <c r="BH13" s="22">
        <v>0</v>
      </c>
      <c r="BI13" s="7">
        <f t="shared" si="27"/>
        <v>0</v>
      </c>
      <c r="BJ13" s="7">
        <f t="shared" si="28"/>
        <v>4.3500000000000005</v>
      </c>
      <c r="BK13" s="7">
        <f t="shared" si="29"/>
        <v>2.61</v>
      </c>
    </row>
    <row r="14" spans="1:66" x14ac:dyDescent="0.25">
      <c r="A14" s="10">
        <v>1.08</v>
      </c>
      <c r="B14" s="6" t="s">
        <v>219</v>
      </c>
      <c r="C14" s="6" t="s">
        <v>169</v>
      </c>
      <c r="D14" s="7">
        <f t="shared" si="3"/>
        <v>17.866666666666688</v>
      </c>
      <c r="E14" s="7" t="str">
        <f t="shared" si="4"/>
        <v xml:space="preserve"> </v>
      </c>
      <c r="F14" s="8" t="str">
        <f t="shared" si="5"/>
        <v xml:space="preserve"> </v>
      </c>
      <c r="G14" s="8" t="str">
        <f t="shared" si="6"/>
        <v xml:space="preserve"> </v>
      </c>
      <c r="H14" s="22">
        <v>100</v>
      </c>
      <c r="I14" s="7">
        <f>(AY14+BB14+BF14+BI14+BJ14+BK14)</f>
        <v>89.279999999999987</v>
      </c>
      <c r="J14" s="7">
        <f>H14-I14</f>
        <v>10.720000000000013</v>
      </c>
      <c r="K14" s="7">
        <f>J14*0.67</f>
        <v>7.1824000000000092</v>
      </c>
      <c r="O14" s="23"/>
      <c r="P14" s="23"/>
      <c r="Q14" s="23"/>
      <c r="U14" s="8">
        <f t="shared" si="7"/>
        <v>0</v>
      </c>
      <c r="V14" s="8">
        <f t="shared" si="8"/>
        <v>0</v>
      </c>
      <c r="W14" s="9">
        <f t="shared" si="9"/>
        <v>0</v>
      </c>
      <c r="AA14" s="8">
        <f t="shared" si="10"/>
        <v>0</v>
      </c>
      <c r="AB14" s="8">
        <f t="shared" si="11"/>
        <v>0</v>
      </c>
      <c r="AC14" s="9">
        <f t="shared" si="12"/>
        <v>0</v>
      </c>
      <c r="AG14" s="8">
        <f t="shared" si="13"/>
        <v>0</v>
      </c>
      <c r="AH14" s="8">
        <f t="shared" si="14"/>
        <v>0</v>
      </c>
      <c r="AI14" s="9">
        <f t="shared" si="15"/>
        <v>0</v>
      </c>
      <c r="AM14" s="8">
        <f t="shared" si="16"/>
        <v>0</v>
      </c>
      <c r="AN14" s="8">
        <f t="shared" si="17"/>
        <v>0</v>
      </c>
      <c r="AO14" s="9">
        <f t="shared" si="18"/>
        <v>0</v>
      </c>
      <c r="AP14" s="6">
        <v>30</v>
      </c>
      <c r="AQ14" s="6">
        <v>80</v>
      </c>
      <c r="AR14" s="6" t="s">
        <v>161</v>
      </c>
      <c r="AS14" s="8">
        <f t="shared" si="19"/>
        <v>1.5</v>
      </c>
      <c r="AT14" s="8">
        <f t="shared" si="20"/>
        <v>7360</v>
      </c>
      <c r="AU14" s="9">
        <f t="shared" si="21"/>
        <v>110.39999999999999</v>
      </c>
      <c r="AV14" s="20"/>
      <c r="AW14" s="9">
        <f t="shared" si="22"/>
        <v>110.39999999999999</v>
      </c>
      <c r="AX14" s="18">
        <f t="shared" si="23"/>
        <v>1.5</v>
      </c>
      <c r="AY14" s="7">
        <f t="shared" si="24"/>
        <v>33.119999999999997</v>
      </c>
      <c r="AZ14" s="22"/>
      <c r="BA14" s="6">
        <v>2.46</v>
      </c>
      <c r="BB14" s="7">
        <f t="shared" si="25"/>
        <v>49.2</v>
      </c>
      <c r="BF14" s="7">
        <f t="shared" si="26"/>
        <v>0</v>
      </c>
      <c r="BG14" s="22"/>
      <c r="BH14" s="22">
        <v>0</v>
      </c>
      <c r="BI14" s="7">
        <f t="shared" si="27"/>
        <v>0</v>
      </c>
      <c r="BJ14" s="7">
        <f t="shared" si="28"/>
        <v>4.3500000000000005</v>
      </c>
      <c r="BK14" s="7">
        <f t="shared" si="29"/>
        <v>2.61</v>
      </c>
    </row>
    <row r="15" spans="1:66" x14ac:dyDescent="0.25">
      <c r="A15" s="10">
        <v>1.0900000000000001</v>
      </c>
      <c r="B15" s="6" t="s">
        <v>2</v>
      </c>
      <c r="C15" s="6" t="s">
        <v>169</v>
      </c>
      <c r="D15" s="7">
        <f t="shared" si="3"/>
        <v>69.733333333333348</v>
      </c>
      <c r="E15" s="7" t="str">
        <f t="shared" si="4"/>
        <v xml:space="preserve"> </v>
      </c>
      <c r="F15" s="8" t="str">
        <f t="shared" si="5"/>
        <v xml:space="preserve"> </v>
      </c>
      <c r="G15" s="8" t="str">
        <f t="shared" si="6"/>
        <v xml:space="preserve"> </v>
      </c>
      <c r="H15" s="22">
        <v>100</v>
      </c>
      <c r="I15" s="7">
        <f>(AY15+BB15+BF15+BI15+BJ15+BK15)</f>
        <v>58.16</v>
      </c>
      <c r="J15" s="7">
        <f>H15-I15</f>
        <v>41.84</v>
      </c>
      <c r="K15" s="7">
        <f>J15*0.67</f>
        <v>28.032800000000005</v>
      </c>
      <c r="O15" s="23"/>
      <c r="P15" s="23"/>
      <c r="Q15" s="23"/>
      <c r="U15" s="8">
        <f t="shared" si="7"/>
        <v>0</v>
      </c>
      <c r="V15" s="8">
        <f t="shared" si="8"/>
        <v>0</v>
      </c>
      <c r="W15" s="9">
        <f t="shared" si="9"/>
        <v>0</v>
      </c>
      <c r="AA15" s="8">
        <f t="shared" si="10"/>
        <v>0</v>
      </c>
      <c r="AB15" s="8">
        <f t="shared" si="11"/>
        <v>0</v>
      </c>
      <c r="AC15" s="9">
        <f t="shared" si="12"/>
        <v>0</v>
      </c>
      <c r="AG15" s="8">
        <f t="shared" si="13"/>
        <v>0</v>
      </c>
      <c r="AH15" s="8">
        <f t="shared" si="14"/>
        <v>0</v>
      </c>
      <c r="AI15" s="9">
        <f t="shared" si="15"/>
        <v>0</v>
      </c>
      <c r="AM15" s="8">
        <f t="shared" si="16"/>
        <v>0</v>
      </c>
      <c r="AN15" s="8">
        <f t="shared" si="17"/>
        <v>0</v>
      </c>
      <c r="AO15" s="9">
        <f t="shared" si="18"/>
        <v>0</v>
      </c>
      <c r="AS15" s="8">
        <f t="shared" si="19"/>
        <v>0</v>
      </c>
      <c r="AT15" s="8">
        <f t="shared" si="20"/>
        <v>0</v>
      </c>
      <c r="AU15" s="9">
        <f t="shared" si="21"/>
        <v>0</v>
      </c>
      <c r="AV15" s="20"/>
      <c r="AW15" s="9">
        <f t="shared" si="22"/>
        <v>0</v>
      </c>
      <c r="AX15" s="18">
        <f t="shared" si="23"/>
        <v>0</v>
      </c>
      <c r="AY15" s="7">
        <f t="shared" si="24"/>
        <v>0</v>
      </c>
      <c r="AZ15" s="22"/>
      <c r="BA15" s="6">
        <v>2.36</v>
      </c>
      <c r="BB15" s="7">
        <f t="shared" si="25"/>
        <v>47.199999999999996</v>
      </c>
      <c r="BF15" s="7">
        <f t="shared" si="26"/>
        <v>0</v>
      </c>
      <c r="BG15" s="22"/>
      <c r="BH15" s="22">
        <v>50</v>
      </c>
      <c r="BI15" s="7">
        <f t="shared" si="27"/>
        <v>4</v>
      </c>
      <c r="BJ15" s="7">
        <f t="shared" si="28"/>
        <v>4.3500000000000005</v>
      </c>
      <c r="BK15" s="7">
        <f t="shared" si="29"/>
        <v>2.61</v>
      </c>
    </row>
    <row r="16" spans="1:66" x14ac:dyDescent="0.25">
      <c r="A16" s="10">
        <v>1.0900000000000001</v>
      </c>
      <c r="B16" s="6" t="s">
        <v>3</v>
      </c>
      <c r="C16" s="6" t="s">
        <v>221</v>
      </c>
      <c r="D16" s="7">
        <f t="shared" si="3"/>
        <v>102.55466666666669</v>
      </c>
      <c r="E16" s="7">
        <f t="shared" si="4"/>
        <v>30.307199999999995</v>
      </c>
      <c r="F16" s="8">
        <f t="shared" si="5"/>
        <v>30</v>
      </c>
      <c r="G16" s="8" t="str">
        <f t="shared" si="6"/>
        <v>YES</v>
      </c>
      <c r="H16" s="22">
        <v>150</v>
      </c>
      <c r="I16" s="7">
        <f t="shared" ref="I16:I20" si="33">(AY16+BB16+BF16+BI16+BJ16+BK16)</f>
        <v>58.16</v>
      </c>
      <c r="J16" s="7">
        <f t="shared" ref="J16:J20" si="34">H16-I16</f>
        <v>91.84</v>
      </c>
      <c r="K16" s="7">
        <f t="shared" ref="K16:K20" si="35">J16*0.67</f>
        <v>61.532800000000009</v>
      </c>
      <c r="O16" s="23"/>
      <c r="P16" s="23"/>
      <c r="Q16" s="23"/>
      <c r="U16" s="8">
        <f t="shared" si="7"/>
        <v>0</v>
      </c>
      <c r="V16" s="8">
        <f t="shared" si="8"/>
        <v>0</v>
      </c>
      <c r="W16" s="9">
        <f t="shared" si="9"/>
        <v>0</v>
      </c>
      <c r="AA16" s="8">
        <f t="shared" si="10"/>
        <v>0</v>
      </c>
      <c r="AB16" s="8">
        <f t="shared" si="11"/>
        <v>0</v>
      </c>
      <c r="AC16" s="9">
        <f t="shared" si="12"/>
        <v>0</v>
      </c>
      <c r="AG16" s="8">
        <f t="shared" si="13"/>
        <v>0</v>
      </c>
      <c r="AH16" s="8">
        <f t="shared" si="14"/>
        <v>0</v>
      </c>
      <c r="AI16" s="9">
        <f t="shared" si="15"/>
        <v>0</v>
      </c>
      <c r="AM16" s="8">
        <f t="shared" si="16"/>
        <v>0</v>
      </c>
      <c r="AN16" s="8">
        <f t="shared" si="17"/>
        <v>0</v>
      </c>
      <c r="AO16" s="9">
        <f t="shared" si="18"/>
        <v>0</v>
      </c>
      <c r="AS16" s="8">
        <f t="shared" si="19"/>
        <v>0</v>
      </c>
      <c r="AT16" s="8">
        <f t="shared" si="20"/>
        <v>0</v>
      </c>
      <c r="AU16" s="9">
        <f t="shared" si="21"/>
        <v>0</v>
      </c>
      <c r="AV16" s="20"/>
      <c r="AW16" s="9">
        <f t="shared" si="22"/>
        <v>0</v>
      </c>
      <c r="AX16" s="18">
        <f t="shared" si="23"/>
        <v>0</v>
      </c>
      <c r="AY16" s="7">
        <f t="shared" si="24"/>
        <v>0</v>
      </c>
      <c r="AZ16" s="22"/>
      <c r="BA16" s="6">
        <v>2.36</v>
      </c>
      <c r="BB16" s="7">
        <f t="shared" si="25"/>
        <v>47.199999999999996</v>
      </c>
      <c r="BF16" s="7">
        <f t="shared" si="26"/>
        <v>0</v>
      </c>
      <c r="BG16" s="22"/>
      <c r="BH16" s="22">
        <v>50</v>
      </c>
      <c r="BI16" s="7">
        <f t="shared" si="27"/>
        <v>4</v>
      </c>
      <c r="BJ16" s="7">
        <f t="shared" si="28"/>
        <v>4.3500000000000005</v>
      </c>
      <c r="BK16" s="7">
        <f t="shared" si="29"/>
        <v>2.61</v>
      </c>
    </row>
    <row r="17" spans="1:63" x14ac:dyDescent="0.25">
      <c r="A17" s="10">
        <v>1.1000000000000001</v>
      </c>
      <c r="B17" s="6" t="s">
        <v>210</v>
      </c>
      <c r="C17" s="6" t="s">
        <v>169</v>
      </c>
      <c r="D17" s="7">
        <f t="shared" si="3"/>
        <v>0</v>
      </c>
      <c r="E17" s="7" t="str">
        <f t="shared" si="4"/>
        <v xml:space="preserve"> </v>
      </c>
      <c r="F17" s="8" t="str">
        <f t="shared" si="5"/>
        <v xml:space="preserve"> </v>
      </c>
      <c r="G17" s="8" t="str">
        <f t="shared" si="6"/>
        <v xml:space="preserve"> </v>
      </c>
      <c r="H17" s="22">
        <v>30</v>
      </c>
      <c r="I17" s="7">
        <f t="shared" si="33"/>
        <v>56.2</v>
      </c>
      <c r="J17" s="7">
        <f t="shared" si="34"/>
        <v>-26.200000000000003</v>
      </c>
      <c r="K17" s="7">
        <f t="shared" si="35"/>
        <v>-17.554000000000002</v>
      </c>
      <c r="O17" s="23" t="s">
        <v>170</v>
      </c>
      <c r="P17" s="23"/>
      <c r="Q17" s="23"/>
      <c r="U17" s="8">
        <f t="shared" si="7"/>
        <v>0</v>
      </c>
      <c r="V17" s="8">
        <f t="shared" si="8"/>
        <v>0</v>
      </c>
      <c r="W17" s="9">
        <f t="shared" si="9"/>
        <v>0</v>
      </c>
      <c r="AA17" s="8">
        <f t="shared" si="10"/>
        <v>0</v>
      </c>
      <c r="AB17" s="8">
        <f t="shared" si="11"/>
        <v>0</v>
      </c>
      <c r="AC17" s="9">
        <f t="shared" si="12"/>
        <v>0</v>
      </c>
      <c r="AG17" s="8">
        <f t="shared" si="13"/>
        <v>0</v>
      </c>
      <c r="AH17" s="8">
        <f t="shared" si="14"/>
        <v>0</v>
      </c>
      <c r="AI17" s="9">
        <f t="shared" si="15"/>
        <v>0</v>
      </c>
      <c r="AM17" s="8">
        <f t="shared" si="16"/>
        <v>0</v>
      </c>
      <c r="AN17" s="8">
        <f t="shared" si="17"/>
        <v>0</v>
      </c>
      <c r="AO17" s="9">
        <f t="shared" si="18"/>
        <v>0</v>
      </c>
      <c r="AS17" s="8">
        <f t="shared" si="19"/>
        <v>0</v>
      </c>
      <c r="AT17" s="8">
        <f t="shared" si="20"/>
        <v>0</v>
      </c>
      <c r="AU17" s="9">
        <f t="shared" si="21"/>
        <v>0</v>
      </c>
      <c r="AV17" s="20"/>
      <c r="AW17" s="9">
        <f t="shared" si="22"/>
        <v>0</v>
      </c>
      <c r="AX17" s="18">
        <f t="shared" si="23"/>
        <v>0</v>
      </c>
      <c r="AY17" s="7">
        <f t="shared" si="24"/>
        <v>0</v>
      </c>
      <c r="AZ17" s="22"/>
      <c r="BA17" s="6">
        <v>2.41</v>
      </c>
      <c r="BB17" s="7">
        <f t="shared" si="25"/>
        <v>48.2</v>
      </c>
      <c r="BF17" s="7">
        <f t="shared" si="26"/>
        <v>0</v>
      </c>
      <c r="BG17" s="22"/>
      <c r="BH17" s="22">
        <v>13</v>
      </c>
      <c r="BI17" s="7">
        <f t="shared" si="27"/>
        <v>1.04</v>
      </c>
      <c r="BJ17" s="7">
        <f t="shared" si="28"/>
        <v>4.3500000000000005</v>
      </c>
      <c r="BK17" s="7">
        <f t="shared" si="29"/>
        <v>2.61</v>
      </c>
    </row>
    <row r="18" spans="1:63" x14ac:dyDescent="0.25">
      <c r="A18" s="10">
        <v>1.1000000000000001</v>
      </c>
      <c r="B18" s="6" t="s">
        <v>211</v>
      </c>
      <c r="C18" s="6" t="s">
        <v>169</v>
      </c>
      <c r="D18" s="7">
        <f t="shared" si="3"/>
        <v>73</v>
      </c>
      <c r="E18" s="7" t="str">
        <f t="shared" si="4"/>
        <v xml:space="preserve"> </v>
      </c>
      <c r="F18" s="8" t="str">
        <f t="shared" si="5"/>
        <v xml:space="preserve"> </v>
      </c>
      <c r="G18" s="8" t="str">
        <f t="shared" si="6"/>
        <v xml:space="preserve"> </v>
      </c>
      <c r="H18" s="22">
        <v>100</v>
      </c>
      <c r="I18" s="7">
        <f t="shared" si="33"/>
        <v>56.2</v>
      </c>
      <c r="J18" s="7">
        <f t="shared" si="34"/>
        <v>43.8</v>
      </c>
      <c r="K18" s="7">
        <f t="shared" si="35"/>
        <v>29.346</v>
      </c>
      <c r="O18" s="23" t="s">
        <v>170</v>
      </c>
      <c r="P18" s="23"/>
      <c r="Q18" s="23"/>
      <c r="U18" s="8">
        <f t="shared" si="7"/>
        <v>0</v>
      </c>
      <c r="V18" s="8">
        <f t="shared" si="8"/>
        <v>0</v>
      </c>
      <c r="W18" s="9">
        <f t="shared" si="9"/>
        <v>0</v>
      </c>
      <c r="AA18" s="8">
        <f t="shared" si="10"/>
        <v>0</v>
      </c>
      <c r="AB18" s="8">
        <f t="shared" si="11"/>
        <v>0</v>
      </c>
      <c r="AC18" s="9">
        <f t="shared" si="12"/>
        <v>0</v>
      </c>
      <c r="AG18" s="8">
        <f t="shared" si="13"/>
        <v>0</v>
      </c>
      <c r="AH18" s="8">
        <f t="shared" si="14"/>
        <v>0</v>
      </c>
      <c r="AI18" s="9">
        <f t="shared" si="15"/>
        <v>0</v>
      </c>
      <c r="AM18" s="8">
        <f t="shared" si="16"/>
        <v>0</v>
      </c>
      <c r="AN18" s="8">
        <f t="shared" si="17"/>
        <v>0</v>
      </c>
      <c r="AO18" s="9">
        <f t="shared" si="18"/>
        <v>0</v>
      </c>
      <c r="AS18" s="8">
        <f t="shared" si="19"/>
        <v>0</v>
      </c>
      <c r="AT18" s="8">
        <f t="shared" si="20"/>
        <v>0</v>
      </c>
      <c r="AU18" s="9">
        <f t="shared" si="21"/>
        <v>0</v>
      </c>
      <c r="AV18" s="20"/>
      <c r="AW18" s="9">
        <f t="shared" si="22"/>
        <v>0</v>
      </c>
      <c r="AX18" s="18">
        <f t="shared" si="23"/>
        <v>0</v>
      </c>
      <c r="AY18" s="7">
        <f t="shared" si="24"/>
        <v>0</v>
      </c>
      <c r="AZ18" s="22"/>
      <c r="BA18" s="6">
        <v>2.41</v>
      </c>
      <c r="BB18" s="7">
        <f t="shared" si="25"/>
        <v>48.2</v>
      </c>
      <c r="BF18" s="7">
        <f t="shared" si="26"/>
        <v>0</v>
      </c>
      <c r="BG18" s="22"/>
      <c r="BH18" s="22">
        <v>13</v>
      </c>
      <c r="BI18" s="7">
        <f t="shared" si="27"/>
        <v>1.04</v>
      </c>
      <c r="BJ18" s="7">
        <f t="shared" si="28"/>
        <v>4.3500000000000005</v>
      </c>
      <c r="BK18" s="7">
        <f t="shared" si="29"/>
        <v>2.61</v>
      </c>
    </row>
    <row r="19" spans="1:63" x14ac:dyDescent="0.25">
      <c r="A19" s="10">
        <v>1.1000000000000001</v>
      </c>
      <c r="B19" s="6" t="s">
        <v>204</v>
      </c>
      <c r="C19" s="6" t="s">
        <v>169</v>
      </c>
      <c r="D19" s="7">
        <f t="shared" si="3"/>
        <v>73</v>
      </c>
      <c r="E19" s="7" t="str">
        <f t="shared" si="4"/>
        <v xml:space="preserve"> </v>
      </c>
      <c r="F19" s="8" t="str">
        <f t="shared" si="5"/>
        <v xml:space="preserve"> </v>
      </c>
      <c r="G19" s="8" t="str">
        <f t="shared" si="6"/>
        <v xml:space="preserve"> </v>
      </c>
      <c r="H19" s="22">
        <v>100</v>
      </c>
      <c r="I19" s="7">
        <f t="shared" si="33"/>
        <v>56.2</v>
      </c>
      <c r="J19" s="7">
        <f t="shared" si="34"/>
        <v>43.8</v>
      </c>
      <c r="K19" s="7">
        <f t="shared" si="35"/>
        <v>29.346</v>
      </c>
      <c r="O19" s="23" t="s">
        <v>170</v>
      </c>
      <c r="P19" s="23"/>
      <c r="Q19" s="23"/>
      <c r="U19" s="8">
        <f t="shared" si="7"/>
        <v>0</v>
      </c>
      <c r="V19" s="8">
        <f t="shared" si="8"/>
        <v>0</v>
      </c>
      <c r="W19" s="9">
        <f t="shared" si="9"/>
        <v>0</v>
      </c>
      <c r="AA19" s="8">
        <f t="shared" si="10"/>
        <v>0</v>
      </c>
      <c r="AB19" s="8">
        <f t="shared" si="11"/>
        <v>0</v>
      </c>
      <c r="AC19" s="9">
        <f t="shared" si="12"/>
        <v>0</v>
      </c>
      <c r="AG19" s="8">
        <f t="shared" si="13"/>
        <v>0</v>
      </c>
      <c r="AH19" s="8">
        <f t="shared" si="14"/>
        <v>0</v>
      </c>
      <c r="AI19" s="9">
        <f t="shared" si="15"/>
        <v>0</v>
      </c>
      <c r="AM19" s="8">
        <f t="shared" si="16"/>
        <v>0</v>
      </c>
      <c r="AN19" s="8">
        <f t="shared" si="17"/>
        <v>0</v>
      </c>
      <c r="AO19" s="9">
        <f t="shared" si="18"/>
        <v>0</v>
      </c>
      <c r="AS19" s="8">
        <f t="shared" si="19"/>
        <v>0</v>
      </c>
      <c r="AT19" s="8">
        <f t="shared" si="20"/>
        <v>0</v>
      </c>
      <c r="AU19" s="9">
        <f t="shared" si="21"/>
        <v>0</v>
      </c>
      <c r="AV19" s="20"/>
      <c r="AW19" s="9">
        <f t="shared" si="22"/>
        <v>0</v>
      </c>
      <c r="AX19" s="18">
        <f t="shared" si="23"/>
        <v>0</v>
      </c>
      <c r="AY19" s="7">
        <f t="shared" si="24"/>
        <v>0</v>
      </c>
      <c r="AZ19" s="22"/>
      <c r="BA19" s="6">
        <v>2.41</v>
      </c>
      <c r="BB19" s="7">
        <f t="shared" si="25"/>
        <v>48.2</v>
      </c>
      <c r="BF19" s="7">
        <f t="shared" si="26"/>
        <v>0</v>
      </c>
      <c r="BG19" s="22"/>
      <c r="BH19" s="22">
        <v>13</v>
      </c>
      <c r="BI19" s="7">
        <f t="shared" si="27"/>
        <v>1.04</v>
      </c>
      <c r="BJ19" s="7">
        <f t="shared" si="28"/>
        <v>4.3500000000000005</v>
      </c>
      <c r="BK19" s="7">
        <f t="shared" si="29"/>
        <v>2.61</v>
      </c>
    </row>
    <row r="20" spans="1:63" x14ac:dyDescent="0.25">
      <c r="A20" s="10">
        <v>1.1000000000000001</v>
      </c>
      <c r="B20" s="6" t="s">
        <v>212</v>
      </c>
      <c r="C20" s="6" t="s">
        <v>169</v>
      </c>
      <c r="D20" s="7">
        <f t="shared" si="3"/>
        <v>73</v>
      </c>
      <c r="E20" s="7" t="str">
        <f t="shared" si="4"/>
        <v xml:space="preserve"> </v>
      </c>
      <c r="F20" s="8" t="str">
        <f t="shared" si="5"/>
        <v xml:space="preserve"> </v>
      </c>
      <c r="G20" s="8" t="str">
        <f t="shared" si="6"/>
        <v xml:space="preserve"> </v>
      </c>
      <c r="H20" s="22">
        <v>100</v>
      </c>
      <c r="I20" s="7">
        <f t="shared" si="33"/>
        <v>56.2</v>
      </c>
      <c r="J20" s="7">
        <f t="shared" si="34"/>
        <v>43.8</v>
      </c>
      <c r="K20" s="7">
        <f t="shared" si="35"/>
        <v>29.346</v>
      </c>
      <c r="O20" s="23" t="s">
        <v>170</v>
      </c>
      <c r="P20" s="23"/>
      <c r="Q20" s="23"/>
      <c r="U20" s="8">
        <f t="shared" si="7"/>
        <v>0</v>
      </c>
      <c r="V20" s="8">
        <f t="shared" si="8"/>
        <v>0</v>
      </c>
      <c r="W20" s="9">
        <f t="shared" si="9"/>
        <v>0</v>
      </c>
      <c r="AA20" s="8">
        <f t="shared" si="10"/>
        <v>0</v>
      </c>
      <c r="AB20" s="8">
        <f t="shared" si="11"/>
        <v>0</v>
      </c>
      <c r="AC20" s="9">
        <f t="shared" si="12"/>
        <v>0</v>
      </c>
      <c r="AG20" s="8">
        <f t="shared" si="13"/>
        <v>0</v>
      </c>
      <c r="AH20" s="8">
        <f t="shared" si="14"/>
        <v>0</v>
      </c>
      <c r="AI20" s="9">
        <f t="shared" si="15"/>
        <v>0</v>
      </c>
      <c r="AM20" s="8">
        <f t="shared" si="16"/>
        <v>0</v>
      </c>
      <c r="AN20" s="8">
        <f t="shared" si="17"/>
        <v>0</v>
      </c>
      <c r="AO20" s="9">
        <f t="shared" si="18"/>
        <v>0</v>
      </c>
      <c r="AS20" s="8">
        <f t="shared" si="19"/>
        <v>0</v>
      </c>
      <c r="AT20" s="8">
        <f t="shared" si="20"/>
        <v>0</v>
      </c>
      <c r="AU20" s="9">
        <f t="shared" si="21"/>
        <v>0</v>
      </c>
      <c r="AV20" s="20"/>
      <c r="AW20" s="9">
        <f t="shared" si="22"/>
        <v>0</v>
      </c>
      <c r="AX20" s="18">
        <f t="shared" si="23"/>
        <v>0</v>
      </c>
      <c r="AY20" s="7">
        <f t="shared" si="24"/>
        <v>0</v>
      </c>
      <c r="AZ20" s="22"/>
      <c r="BA20" s="6">
        <v>2.41</v>
      </c>
      <c r="BB20" s="7">
        <f t="shared" si="25"/>
        <v>48.2</v>
      </c>
      <c r="BF20" s="7">
        <f t="shared" si="26"/>
        <v>0</v>
      </c>
      <c r="BG20" s="22"/>
      <c r="BH20" s="22">
        <v>13</v>
      </c>
      <c r="BI20" s="7">
        <f t="shared" si="27"/>
        <v>1.04</v>
      </c>
      <c r="BJ20" s="7">
        <f t="shared" si="28"/>
        <v>4.3500000000000005</v>
      </c>
      <c r="BK20" s="7">
        <f t="shared" si="29"/>
        <v>2.61</v>
      </c>
    </row>
    <row r="21" spans="1:63" x14ac:dyDescent="0.25">
      <c r="A21" s="10">
        <v>1.1000000000000001</v>
      </c>
      <c r="B21" s="6" t="s">
        <v>208</v>
      </c>
      <c r="C21" s="6" t="s">
        <v>169</v>
      </c>
      <c r="D21" s="7">
        <f t="shared" si="3"/>
        <v>31.333333333333329</v>
      </c>
      <c r="E21" s="7" t="str">
        <f t="shared" si="4"/>
        <v xml:space="preserve"> </v>
      </c>
      <c r="F21" s="8" t="str">
        <f t="shared" si="5"/>
        <v xml:space="preserve"> </v>
      </c>
      <c r="G21" s="8" t="str">
        <f t="shared" si="6"/>
        <v xml:space="preserve"> </v>
      </c>
      <c r="H21" s="22">
        <v>75</v>
      </c>
      <c r="I21" s="7">
        <f>(AY21+BB21+BF21+BI21+BJ21+BK21)</f>
        <v>56.2</v>
      </c>
      <c r="J21" s="7">
        <f>H21-I21</f>
        <v>18.799999999999997</v>
      </c>
      <c r="K21" s="7">
        <f>J21*0.67</f>
        <v>12.595999999999998</v>
      </c>
      <c r="O21" s="23" t="s">
        <v>170</v>
      </c>
      <c r="P21" s="23"/>
      <c r="Q21" s="23"/>
      <c r="U21" s="8">
        <f t="shared" si="7"/>
        <v>0</v>
      </c>
      <c r="V21" s="8">
        <f t="shared" si="8"/>
        <v>0</v>
      </c>
      <c r="W21" s="9">
        <f t="shared" si="9"/>
        <v>0</v>
      </c>
      <c r="AA21" s="8">
        <f t="shared" si="10"/>
        <v>0</v>
      </c>
      <c r="AB21" s="8">
        <f t="shared" si="11"/>
        <v>0</v>
      </c>
      <c r="AC21" s="9">
        <f t="shared" si="12"/>
        <v>0</v>
      </c>
      <c r="AG21" s="8">
        <f t="shared" si="13"/>
        <v>0</v>
      </c>
      <c r="AH21" s="8">
        <f t="shared" si="14"/>
        <v>0</v>
      </c>
      <c r="AI21" s="9">
        <f t="shared" si="15"/>
        <v>0</v>
      </c>
      <c r="AM21" s="8">
        <f t="shared" si="16"/>
        <v>0</v>
      </c>
      <c r="AN21" s="8">
        <f t="shared" si="17"/>
        <v>0</v>
      </c>
      <c r="AO21" s="9">
        <f t="shared" si="18"/>
        <v>0</v>
      </c>
      <c r="AS21" s="8">
        <f t="shared" si="19"/>
        <v>0</v>
      </c>
      <c r="AT21" s="8">
        <f t="shared" si="20"/>
        <v>0</v>
      </c>
      <c r="AU21" s="9">
        <f t="shared" si="21"/>
        <v>0</v>
      </c>
      <c r="AV21" s="20"/>
      <c r="AW21" s="9">
        <f t="shared" si="22"/>
        <v>0</v>
      </c>
      <c r="AX21" s="18">
        <f t="shared" si="23"/>
        <v>0</v>
      </c>
      <c r="AY21" s="7">
        <f t="shared" si="24"/>
        <v>0</v>
      </c>
      <c r="AZ21" s="22"/>
      <c r="BA21" s="6">
        <v>2.41</v>
      </c>
      <c r="BB21" s="7">
        <f t="shared" si="25"/>
        <v>48.2</v>
      </c>
      <c r="BF21" s="7">
        <f t="shared" si="26"/>
        <v>0</v>
      </c>
      <c r="BG21" s="22"/>
      <c r="BH21" s="22">
        <v>13</v>
      </c>
      <c r="BI21" s="7">
        <f t="shared" si="27"/>
        <v>1.04</v>
      </c>
      <c r="BJ21" s="7">
        <f t="shared" si="28"/>
        <v>4.3500000000000005</v>
      </c>
      <c r="BK21" s="7">
        <f t="shared" si="29"/>
        <v>2.61</v>
      </c>
    </row>
    <row r="22" spans="1:63" x14ac:dyDescent="0.25">
      <c r="A22" s="10">
        <v>1.1000000000000001</v>
      </c>
      <c r="B22" s="6" t="s">
        <v>213</v>
      </c>
      <c r="C22" s="6" t="s">
        <v>221</v>
      </c>
      <c r="D22" s="7">
        <f t="shared" si="3"/>
        <v>76.826666666666682</v>
      </c>
      <c r="E22" s="7">
        <f t="shared" si="4"/>
        <v>22.703999999999994</v>
      </c>
      <c r="F22" s="8">
        <f t="shared" si="5"/>
        <v>25</v>
      </c>
      <c r="G22" s="8" t="str">
        <f t="shared" si="6"/>
        <v>NO</v>
      </c>
      <c r="H22" s="22">
        <v>125</v>
      </c>
      <c r="I22" s="7">
        <f t="shared" ref="I22:I24" si="36">(AY22+BB22+BF22+BI22+BJ22+BK22)</f>
        <v>56.2</v>
      </c>
      <c r="J22" s="7">
        <f t="shared" ref="J22:J24" si="37">H22-I22</f>
        <v>68.8</v>
      </c>
      <c r="K22" s="7">
        <f t="shared" ref="K22:K24" si="38">J22*0.67</f>
        <v>46.096000000000004</v>
      </c>
      <c r="O22" s="23" t="s">
        <v>170</v>
      </c>
      <c r="P22" s="23"/>
      <c r="Q22" s="23"/>
      <c r="U22" s="8">
        <f t="shared" si="7"/>
        <v>0</v>
      </c>
      <c r="V22" s="8">
        <f t="shared" si="8"/>
        <v>0</v>
      </c>
      <c r="W22" s="9">
        <f t="shared" si="9"/>
        <v>0</v>
      </c>
      <c r="AA22" s="8">
        <f t="shared" si="10"/>
        <v>0</v>
      </c>
      <c r="AB22" s="8">
        <f t="shared" si="11"/>
        <v>0</v>
      </c>
      <c r="AC22" s="9">
        <f t="shared" si="12"/>
        <v>0</v>
      </c>
      <c r="AG22" s="8">
        <f t="shared" si="13"/>
        <v>0</v>
      </c>
      <c r="AH22" s="8">
        <f t="shared" si="14"/>
        <v>0</v>
      </c>
      <c r="AI22" s="9">
        <f t="shared" si="15"/>
        <v>0</v>
      </c>
      <c r="AM22" s="8">
        <f t="shared" si="16"/>
        <v>0</v>
      </c>
      <c r="AN22" s="8">
        <f t="shared" si="17"/>
        <v>0</v>
      </c>
      <c r="AO22" s="9">
        <f t="shared" si="18"/>
        <v>0</v>
      </c>
      <c r="AS22" s="8">
        <f t="shared" si="19"/>
        <v>0</v>
      </c>
      <c r="AT22" s="8">
        <f t="shared" si="20"/>
        <v>0</v>
      </c>
      <c r="AU22" s="9">
        <f t="shared" si="21"/>
        <v>0</v>
      </c>
      <c r="AV22" s="20"/>
      <c r="AW22" s="9">
        <f t="shared" si="22"/>
        <v>0</v>
      </c>
      <c r="AX22" s="18">
        <f t="shared" si="23"/>
        <v>0</v>
      </c>
      <c r="AY22" s="7">
        <f t="shared" si="24"/>
        <v>0</v>
      </c>
      <c r="AZ22" s="22"/>
      <c r="BA22" s="6">
        <v>2.41</v>
      </c>
      <c r="BB22" s="7">
        <f t="shared" si="25"/>
        <v>48.2</v>
      </c>
      <c r="BF22" s="7">
        <f t="shared" si="26"/>
        <v>0</v>
      </c>
      <c r="BG22" s="22"/>
      <c r="BH22" s="22">
        <v>13</v>
      </c>
      <c r="BI22" s="7">
        <f t="shared" si="27"/>
        <v>1.04</v>
      </c>
      <c r="BJ22" s="7">
        <f t="shared" si="28"/>
        <v>4.3500000000000005</v>
      </c>
      <c r="BK22" s="7">
        <f t="shared" si="29"/>
        <v>2.61</v>
      </c>
    </row>
    <row r="23" spans="1:63" x14ac:dyDescent="0.25">
      <c r="A23" s="10">
        <v>1.1000000000000001</v>
      </c>
      <c r="B23" s="6" t="s">
        <v>209</v>
      </c>
      <c r="C23" s="6" t="s">
        <v>169</v>
      </c>
      <c r="D23" s="7">
        <f t="shared" si="3"/>
        <v>73</v>
      </c>
      <c r="E23" s="7" t="str">
        <f t="shared" si="4"/>
        <v xml:space="preserve"> </v>
      </c>
      <c r="F23" s="8" t="str">
        <f t="shared" si="5"/>
        <v xml:space="preserve"> </v>
      </c>
      <c r="G23" s="8" t="str">
        <f t="shared" si="6"/>
        <v xml:space="preserve"> </v>
      </c>
      <c r="H23" s="22">
        <v>100</v>
      </c>
      <c r="I23" s="7">
        <f t="shared" si="36"/>
        <v>56.2</v>
      </c>
      <c r="J23" s="7">
        <f t="shared" si="37"/>
        <v>43.8</v>
      </c>
      <c r="K23" s="7">
        <f t="shared" si="38"/>
        <v>29.346</v>
      </c>
      <c r="O23" s="23" t="s">
        <v>170</v>
      </c>
      <c r="P23" s="23"/>
      <c r="Q23" s="23"/>
      <c r="U23" s="8">
        <f t="shared" si="7"/>
        <v>0</v>
      </c>
      <c r="V23" s="8">
        <f t="shared" si="8"/>
        <v>0</v>
      </c>
      <c r="W23" s="9">
        <f t="shared" si="9"/>
        <v>0</v>
      </c>
      <c r="AA23" s="8">
        <f t="shared" si="10"/>
        <v>0</v>
      </c>
      <c r="AB23" s="8">
        <f t="shared" si="11"/>
        <v>0</v>
      </c>
      <c r="AC23" s="9">
        <f t="shared" si="12"/>
        <v>0</v>
      </c>
      <c r="AG23" s="8">
        <f t="shared" si="13"/>
        <v>0</v>
      </c>
      <c r="AH23" s="8">
        <f t="shared" si="14"/>
        <v>0</v>
      </c>
      <c r="AI23" s="9">
        <f t="shared" si="15"/>
        <v>0</v>
      </c>
      <c r="AM23" s="8">
        <f t="shared" si="16"/>
        <v>0</v>
      </c>
      <c r="AN23" s="8">
        <f t="shared" si="17"/>
        <v>0</v>
      </c>
      <c r="AO23" s="9">
        <f t="shared" si="18"/>
        <v>0</v>
      </c>
      <c r="AS23" s="8">
        <f t="shared" si="19"/>
        <v>0</v>
      </c>
      <c r="AT23" s="8">
        <f t="shared" si="20"/>
        <v>0</v>
      </c>
      <c r="AU23" s="9">
        <f t="shared" si="21"/>
        <v>0</v>
      </c>
      <c r="AV23" s="20"/>
      <c r="AW23" s="9">
        <f t="shared" si="22"/>
        <v>0</v>
      </c>
      <c r="AX23" s="18">
        <f t="shared" si="23"/>
        <v>0</v>
      </c>
      <c r="AY23" s="7">
        <f t="shared" si="24"/>
        <v>0</v>
      </c>
      <c r="AZ23" s="22"/>
      <c r="BA23" s="6">
        <v>2.41</v>
      </c>
      <c r="BB23" s="7">
        <f t="shared" si="25"/>
        <v>48.2</v>
      </c>
      <c r="BF23" s="7">
        <f t="shared" si="26"/>
        <v>0</v>
      </c>
      <c r="BG23" s="22"/>
      <c r="BH23" s="22">
        <v>13</v>
      </c>
      <c r="BI23" s="7">
        <f t="shared" si="27"/>
        <v>1.04</v>
      </c>
      <c r="BJ23" s="7">
        <f t="shared" si="28"/>
        <v>4.3500000000000005</v>
      </c>
      <c r="BK23" s="7">
        <f t="shared" si="29"/>
        <v>2.61</v>
      </c>
    </row>
    <row r="24" spans="1:63" x14ac:dyDescent="0.25">
      <c r="A24" s="10">
        <v>1.1000000000000001</v>
      </c>
      <c r="B24" s="6" t="s">
        <v>26</v>
      </c>
      <c r="C24" s="6" t="s">
        <v>221</v>
      </c>
      <c r="D24" s="7">
        <f t="shared" si="3"/>
        <v>76.826666666666682</v>
      </c>
      <c r="E24" s="7">
        <f t="shared" si="4"/>
        <v>22.703999999999994</v>
      </c>
      <c r="F24" s="8">
        <f t="shared" si="5"/>
        <v>25</v>
      </c>
      <c r="G24" s="8" t="str">
        <f t="shared" si="6"/>
        <v>NO</v>
      </c>
      <c r="H24" s="22">
        <v>125</v>
      </c>
      <c r="I24" s="7">
        <f t="shared" si="36"/>
        <v>56.2</v>
      </c>
      <c r="J24" s="7">
        <f t="shared" si="37"/>
        <v>68.8</v>
      </c>
      <c r="K24" s="7">
        <f t="shared" si="38"/>
        <v>46.096000000000004</v>
      </c>
      <c r="O24" s="23" t="s">
        <v>170</v>
      </c>
      <c r="P24" s="23"/>
      <c r="Q24" s="23"/>
      <c r="U24" s="8">
        <f t="shared" si="7"/>
        <v>0</v>
      </c>
      <c r="V24" s="8">
        <f t="shared" si="8"/>
        <v>0</v>
      </c>
      <c r="W24" s="9">
        <f t="shared" si="9"/>
        <v>0</v>
      </c>
      <c r="AA24" s="8">
        <f t="shared" si="10"/>
        <v>0</v>
      </c>
      <c r="AB24" s="8">
        <f t="shared" si="11"/>
        <v>0</v>
      </c>
      <c r="AC24" s="9">
        <f t="shared" si="12"/>
        <v>0</v>
      </c>
      <c r="AG24" s="8">
        <f t="shared" si="13"/>
        <v>0</v>
      </c>
      <c r="AH24" s="8">
        <f t="shared" si="14"/>
        <v>0</v>
      </c>
      <c r="AI24" s="9">
        <f t="shared" si="15"/>
        <v>0</v>
      </c>
      <c r="AM24" s="8">
        <f t="shared" si="16"/>
        <v>0</v>
      </c>
      <c r="AN24" s="8">
        <f t="shared" si="17"/>
        <v>0</v>
      </c>
      <c r="AO24" s="9">
        <f t="shared" si="18"/>
        <v>0</v>
      </c>
      <c r="AS24" s="8">
        <f t="shared" si="19"/>
        <v>0</v>
      </c>
      <c r="AT24" s="8">
        <f t="shared" si="20"/>
        <v>0</v>
      </c>
      <c r="AU24" s="9">
        <f t="shared" si="21"/>
        <v>0</v>
      </c>
      <c r="AV24" s="20"/>
      <c r="AW24" s="9">
        <f t="shared" si="22"/>
        <v>0</v>
      </c>
      <c r="AX24" s="18">
        <f t="shared" si="23"/>
        <v>0</v>
      </c>
      <c r="AY24" s="7">
        <f t="shared" si="24"/>
        <v>0</v>
      </c>
      <c r="AZ24" s="22"/>
      <c r="BA24" s="6">
        <v>2.41</v>
      </c>
      <c r="BB24" s="7">
        <f t="shared" si="25"/>
        <v>48.2</v>
      </c>
      <c r="BF24" s="7">
        <f t="shared" si="26"/>
        <v>0</v>
      </c>
      <c r="BG24" s="22"/>
      <c r="BH24" s="22">
        <v>13</v>
      </c>
      <c r="BI24" s="7">
        <f t="shared" si="27"/>
        <v>1.04</v>
      </c>
      <c r="BJ24" s="7">
        <f t="shared" si="28"/>
        <v>4.3500000000000005</v>
      </c>
      <c r="BK24" s="7">
        <f t="shared" si="29"/>
        <v>2.61</v>
      </c>
    </row>
    <row r="25" spans="1:63" x14ac:dyDescent="0.25">
      <c r="A25" s="10">
        <v>1.1100000000000001</v>
      </c>
      <c r="B25" s="6" t="s">
        <v>2</v>
      </c>
      <c r="C25" s="6" t="s">
        <v>169</v>
      </c>
      <c r="D25" s="7">
        <f t="shared" si="3"/>
        <v>75.666666666666686</v>
      </c>
      <c r="E25" s="7" t="str">
        <f t="shared" si="4"/>
        <v xml:space="preserve"> </v>
      </c>
      <c r="F25" s="8" t="str">
        <f t="shared" si="5"/>
        <v xml:space="preserve"> </v>
      </c>
      <c r="G25" s="8" t="str">
        <f t="shared" si="6"/>
        <v xml:space="preserve"> </v>
      </c>
      <c r="H25" s="22">
        <v>100</v>
      </c>
      <c r="I25" s="7">
        <f>(AY25+BB25+BF25+BI25+BJ25+BK25)</f>
        <v>54.599999999999994</v>
      </c>
      <c r="J25" s="7">
        <f>H25-I25</f>
        <v>45.400000000000006</v>
      </c>
      <c r="K25" s="7">
        <f>J25*0.67</f>
        <v>30.418000000000006</v>
      </c>
      <c r="O25" s="23"/>
      <c r="P25" s="23"/>
      <c r="Q25" s="23"/>
      <c r="U25" s="8">
        <f t="shared" si="7"/>
        <v>0</v>
      </c>
      <c r="V25" s="8">
        <f t="shared" si="8"/>
        <v>0</v>
      </c>
      <c r="W25" s="9">
        <f t="shared" si="9"/>
        <v>0</v>
      </c>
      <c r="AA25" s="8">
        <f t="shared" si="10"/>
        <v>0</v>
      </c>
      <c r="AB25" s="8">
        <f t="shared" si="11"/>
        <v>0</v>
      </c>
      <c r="AC25" s="9">
        <f t="shared" si="12"/>
        <v>0</v>
      </c>
      <c r="AG25" s="8">
        <f t="shared" si="13"/>
        <v>0</v>
      </c>
      <c r="AH25" s="8">
        <f t="shared" si="14"/>
        <v>0</v>
      </c>
      <c r="AI25" s="9">
        <f t="shared" si="15"/>
        <v>0</v>
      </c>
      <c r="AM25" s="8">
        <f t="shared" si="16"/>
        <v>0</v>
      </c>
      <c r="AN25" s="8">
        <f t="shared" si="17"/>
        <v>0</v>
      </c>
      <c r="AO25" s="9">
        <f t="shared" si="18"/>
        <v>0</v>
      </c>
      <c r="AS25" s="8">
        <f t="shared" si="19"/>
        <v>0</v>
      </c>
      <c r="AT25" s="8">
        <f t="shared" si="20"/>
        <v>0</v>
      </c>
      <c r="AU25" s="9">
        <f t="shared" si="21"/>
        <v>0</v>
      </c>
      <c r="AV25" s="20"/>
      <c r="AW25" s="9">
        <f t="shared" si="22"/>
        <v>0</v>
      </c>
      <c r="AX25" s="18">
        <f t="shared" si="23"/>
        <v>0</v>
      </c>
      <c r="AY25" s="7">
        <f t="shared" si="24"/>
        <v>0</v>
      </c>
      <c r="AZ25" s="22"/>
      <c r="BA25" s="6">
        <v>2.0099999999999998</v>
      </c>
      <c r="BB25" s="7">
        <f t="shared" si="25"/>
        <v>40.199999999999996</v>
      </c>
      <c r="BF25" s="7">
        <f t="shared" si="26"/>
        <v>0</v>
      </c>
      <c r="BG25" s="22"/>
      <c r="BH25" s="22">
        <v>93</v>
      </c>
      <c r="BI25" s="7">
        <f t="shared" si="27"/>
        <v>7.44</v>
      </c>
      <c r="BJ25" s="7">
        <f t="shared" si="28"/>
        <v>4.3500000000000005</v>
      </c>
      <c r="BK25" s="7">
        <f t="shared" si="29"/>
        <v>2.61</v>
      </c>
    </row>
    <row r="26" spans="1:63" x14ac:dyDescent="0.25">
      <c r="A26" s="10">
        <v>1.1100000000000001</v>
      </c>
      <c r="B26" s="6" t="s">
        <v>214</v>
      </c>
      <c r="C26" s="6" t="s">
        <v>169</v>
      </c>
      <c r="D26" s="7">
        <f t="shared" si="3"/>
        <v>0</v>
      </c>
      <c r="E26" s="7" t="str">
        <f t="shared" si="4"/>
        <v xml:space="preserve"> </v>
      </c>
      <c r="F26" s="8" t="str">
        <f t="shared" si="5"/>
        <v xml:space="preserve"> </v>
      </c>
      <c r="G26" s="8" t="str">
        <f t="shared" si="6"/>
        <v xml:space="preserve"> </v>
      </c>
      <c r="H26" s="22"/>
      <c r="I26" s="7">
        <f t="shared" ref="I26:I29" si="39">(AY26+BB26+BF26+BI26+BJ26+BK26)</f>
        <v>54.599999999999994</v>
      </c>
      <c r="J26" s="7">
        <f t="shared" ref="J26:J29" si="40">H26-I26</f>
        <v>-54.599999999999994</v>
      </c>
      <c r="K26" s="7">
        <f t="shared" ref="K26:K29" si="41">J26*0.67</f>
        <v>-36.582000000000001</v>
      </c>
      <c r="O26" s="23"/>
      <c r="P26" s="23"/>
      <c r="Q26" s="23"/>
      <c r="U26" s="8">
        <f t="shared" si="7"/>
        <v>0</v>
      </c>
      <c r="V26" s="8">
        <f t="shared" si="8"/>
        <v>0</v>
      </c>
      <c r="W26" s="9">
        <f t="shared" si="9"/>
        <v>0</v>
      </c>
      <c r="AA26" s="8">
        <f t="shared" si="10"/>
        <v>0</v>
      </c>
      <c r="AB26" s="8">
        <f t="shared" si="11"/>
        <v>0</v>
      </c>
      <c r="AC26" s="9">
        <f t="shared" si="12"/>
        <v>0</v>
      </c>
      <c r="AG26" s="8">
        <f t="shared" si="13"/>
        <v>0</v>
      </c>
      <c r="AH26" s="8">
        <f t="shared" si="14"/>
        <v>0</v>
      </c>
      <c r="AI26" s="9">
        <f t="shared" si="15"/>
        <v>0</v>
      </c>
      <c r="AM26" s="8">
        <f t="shared" si="16"/>
        <v>0</v>
      </c>
      <c r="AN26" s="8">
        <f t="shared" si="17"/>
        <v>0</v>
      </c>
      <c r="AO26" s="9">
        <f t="shared" si="18"/>
        <v>0</v>
      </c>
      <c r="AS26" s="8">
        <f t="shared" si="19"/>
        <v>0</v>
      </c>
      <c r="AT26" s="8">
        <f t="shared" si="20"/>
        <v>0</v>
      </c>
      <c r="AU26" s="9">
        <f t="shared" si="21"/>
        <v>0</v>
      </c>
      <c r="AV26" s="20"/>
      <c r="AW26" s="9">
        <f t="shared" si="22"/>
        <v>0</v>
      </c>
      <c r="AX26" s="18">
        <f t="shared" si="23"/>
        <v>0</v>
      </c>
      <c r="AY26" s="7">
        <f t="shared" si="24"/>
        <v>0</v>
      </c>
      <c r="AZ26" s="22"/>
      <c r="BA26" s="6">
        <v>2.0099999999999998</v>
      </c>
      <c r="BB26" s="7">
        <f t="shared" si="25"/>
        <v>40.199999999999996</v>
      </c>
      <c r="BF26" s="7">
        <f t="shared" si="26"/>
        <v>0</v>
      </c>
      <c r="BG26" s="22"/>
      <c r="BH26" s="22">
        <v>93</v>
      </c>
      <c r="BI26" s="7">
        <f t="shared" si="27"/>
        <v>7.44</v>
      </c>
      <c r="BJ26" s="7">
        <f t="shared" si="28"/>
        <v>4.3500000000000005</v>
      </c>
      <c r="BK26" s="7">
        <f t="shared" si="29"/>
        <v>2.61</v>
      </c>
    </row>
    <row r="27" spans="1:63" x14ac:dyDescent="0.25">
      <c r="A27" s="10">
        <v>1.1100000000000001</v>
      </c>
      <c r="B27" s="6" t="s">
        <v>195</v>
      </c>
      <c r="C27" s="6" t="s">
        <v>169</v>
      </c>
      <c r="D27" s="7">
        <f t="shared" si="3"/>
        <v>117.33333333333334</v>
      </c>
      <c r="E27" s="7" t="str">
        <f t="shared" si="4"/>
        <v xml:space="preserve"> </v>
      </c>
      <c r="F27" s="8" t="str">
        <f t="shared" si="5"/>
        <v xml:space="preserve"> </v>
      </c>
      <c r="G27" s="8" t="str">
        <f t="shared" si="6"/>
        <v xml:space="preserve"> </v>
      </c>
      <c r="H27" s="22">
        <v>125</v>
      </c>
      <c r="I27" s="7">
        <f t="shared" si="39"/>
        <v>54.599999999999994</v>
      </c>
      <c r="J27" s="7">
        <f t="shared" si="40"/>
        <v>70.400000000000006</v>
      </c>
      <c r="K27" s="7">
        <f t="shared" si="41"/>
        <v>47.168000000000006</v>
      </c>
      <c r="O27" s="23"/>
      <c r="P27" s="23"/>
      <c r="Q27" s="23"/>
      <c r="U27" s="8">
        <f t="shared" si="7"/>
        <v>0</v>
      </c>
      <c r="V27" s="8">
        <f t="shared" si="8"/>
        <v>0</v>
      </c>
      <c r="W27" s="9">
        <f t="shared" si="9"/>
        <v>0</v>
      </c>
      <c r="AA27" s="8">
        <f t="shared" si="10"/>
        <v>0</v>
      </c>
      <c r="AB27" s="8">
        <f t="shared" si="11"/>
        <v>0</v>
      </c>
      <c r="AC27" s="9">
        <f t="shared" si="12"/>
        <v>0</v>
      </c>
      <c r="AG27" s="8">
        <f t="shared" si="13"/>
        <v>0</v>
      </c>
      <c r="AH27" s="8">
        <f t="shared" si="14"/>
        <v>0</v>
      </c>
      <c r="AI27" s="9">
        <f t="shared" si="15"/>
        <v>0</v>
      </c>
      <c r="AM27" s="8">
        <f t="shared" si="16"/>
        <v>0</v>
      </c>
      <c r="AN27" s="8">
        <f t="shared" si="17"/>
        <v>0</v>
      </c>
      <c r="AO27" s="9">
        <f t="shared" si="18"/>
        <v>0</v>
      </c>
      <c r="AS27" s="8">
        <f t="shared" si="19"/>
        <v>0</v>
      </c>
      <c r="AT27" s="8">
        <f t="shared" si="20"/>
        <v>0</v>
      </c>
      <c r="AU27" s="9">
        <f t="shared" si="21"/>
        <v>0</v>
      </c>
      <c r="AV27" s="20"/>
      <c r="AW27" s="9">
        <f t="shared" si="22"/>
        <v>0</v>
      </c>
      <c r="AX27" s="18">
        <f t="shared" si="23"/>
        <v>0</v>
      </c>
      <c r="AY27" s="7">
        <f t="shared" si="24"/>
        <v>0</v>
      </c>
      <c r="AZ27" s="22"/>
      <c r="BA27" s="6">
        <v>2.0099999999999998</v>
      </c>
      <c r="BB27" s="7">
        <f t="shared" si="25"/>
        <v>40.199999999999996</v>
      </c>
      <c r="BF27" s="7">
        <f t="shared" si="26"/>
        <v>0</v>
      </c>
      <c r="BG27" s="22"/>
      <c r="BH27" s="22">
        <v>93</v>
      </c>
      <c r="BI27" s="7">
        <f t="shared" si="27"/>
        <v>7.44</v>
      </c>
      <c r="BJ27" s="7">
        <f t="shared" si="28"/>
        <v>4.3500000000000005</v>
      </c>
      <c r="BK27" s="7">
        <f t="shared" si="29"/>
        <v>2.61</v>
      </c>
    </row>
    <row r="28" spans="1:63" x14ac:dyDescent="0.25">
      <c r="A28" s="10">
        <v>1.1200000000000001</v>
      </c>
      <c r="B28" s="6" t="s">
        <v>87</v>
      </c>
      <c r="C28" s="6" t="s">
        <v>221</v>
      </c>
      <c r="D28" s="7">
        <f t="shared" si="3"/>
        <v>155.2166666666667</v>
      </c>
      <c r="E28" s="7">
        <f t="shared" si="4"/>
        <v>45.86999999999999</v>
      </c>
      <c r="F28" s="8">
        <f t="shared" si="5"/>
        <v>40</v>
      </c>
      <c r="G28" s="8" t="str">
        <f t="shared" si="6"/>
        <v>YES</v>
      </c>
      <c r="H28" s="22">
        <v>200</v>
      </c>
      <c r="I28" s="7">
        <f t="shared" si="39"/>
        <v>61.000000000000007</v>
      </c>
      <c r="J28" s="7">
        <f t="shared" si="40"/>
        <v>139</v>
      </c>
      <c r="K28" s="7">
        <f t="shared" si="41"/>
        <v>93.13000000000001</v>
      </c>
      <c r="O28" s="23"/>
      <c r="P28" s="23"/>
      <c r="Q28" s="23"/>
      <c r="U28" s="8">
        <f t="shared" si="7"/>
        <v>0</v>
      </c>
      <c r="V28" s="8">
        <f t="shared" si="8"/>
        <v>0</v>
      </c>
      <c r="W28" s="9">
        <f t="shared" si="9"/>
        <v>0</v>
      </c>
      <c r="AA28" s="8">
        <f t="shared" si="10"/>
        <v>0</v>
      </c>
      <c r="AB28" s="8">
        <f t="shared" si="11"/>
        <v>0</v>
      </c>
      <c r="AC28" s="9">
        <f t="shared" si="12"/>
        <v>0</v>
      </c>
      <c r="AG28" s="8">
        <f t="shared" si="13"/>
        <v>0</v>
      </c>
      <c r="AH28" s="8">
        <f t="shared" si="14"/>
        <v>0</v>
      </c>
      <c r="AI28" s="9">
        <f t="shared" si="15"/>
        <v>0</v>
      </c>
      <c r="AM28" s="8">
        <f t="shared" si="16"/>
        <v>0</v>
      </c>
      <c r="AN28" s="8">
        <f t="shared" si="17"/>
        <v>0</v>
      </c>
      <c r="AO28" s="9">
        <f t="shared" si="18"/>
        <v>0</v>
      </c>
      <c r="AS28" s="8">
        <f t="shared" si="19"/>
        <v>0</v>
      </c>
      <c r="AT28" s="8">
        <f t="shared" si="20"/>
        <v>0</v>
      </c>
      <c r="AU28" s="9">
        <f t="shared" si="21"/>
        <v>0</v>
      </c>
      <c r="AV28" s="20"/>
      <c r="AW28" s="9">
        <f t="shared" si="22"/>
        <v>0</v>
      </c>
      <c r="AX28" s="18">
        <f t="shared" si="23"/>
        <v>0</v>
      </c>
      <c r="AY28" s="7">
        <f t="shared" si="24"/>
        <v>0</v>
      </c>
      <c r="AZ28" s="22"/>
      <c r="BA28" s="6">
        <v>2.4900000000000002</v>
      </c>
      <c r="BB28" s="7">
        <f t="shared" si="25"/>
        <v>49.800000000000004</v>
      </c>
      <c r="BF28" s="7">
        <f t="shared" si="26"/>
        <v>0</v>
      </c>
      <c r="BG28" s="22"/>
      <c r="BH28" s="22">
        <v>53</v>
      </c>
      <c r="BI28" s="7">
        <f t="shared" si="27"/>
        <v>4.24</v>
      </c>
      <c r="BJ28" s="7">
        <f t="shared" si="28"/>
        <v>4.3500000000000005</v>
      </c>
      <c r="BK28" s="7">
        <f t="shared" si="29"/>
        <v>2.61</v>
      </c>
    </row>
    <row r="29" spans="1:63" x14ac:dyDescent="0.25">
      <c r="A29" s="10">
        <v>1.1200000000000001</v>
      </c>
      <c r="B29" s="6" t="s">
        <v>213</v>
      </c>
      <c r="C29" s="6" t="s">
        <v>221</v>
      </c>
      <c r="D29" s="7">
        <f t="shared" si="3"/>
        <v>71.466666666666669</v>
      </c>
      <c r="E29" s="7">
        <f t="shared" si="4"/>
        <v>21.119999999999997</v>
      </c>
      <c r="F29" s="8">
        <f t="shared" si="5"/>
        <v>25</v>
      </c>
      <c r="G29" s="8" t="str">
        <f t="shared" si="6"/>
        <v>NO</v>
      </c>
      <c r="H29" s="22">
        <v>125</v>
      </c>
      <c r="I29" s="7">
        <f t="shared" si="39"/>
        <v>61.000000000000007</v>
      </c>
      <c r="J29" s="7">
        <f t="shared" si="40"/>
        <v>63.999999999999993</v>
      </c>
      <c r="K29" s="7">
        <f t="shared" si="41"/>
        <v>42.879999999999995</v>
      </c>
      <c r="O29" s="23"/>
      <c r="P29" s="23"/>
      <c r="Q29" s="23"/>
      <c r="U29" s="8">
        <f t="shared" si="7"/>
        <v>0</v>
      </c>
      <c r="V29" s="8">
        <f t="shared" si="8"/>
        <v>0</v>
      </c>
      <c r="W29" s="9">
        <f t="shared" si="9"/>
        <v>0</v>
      </c>
      <c r="AA29" s="8">
        <f t="shared" si="10"/>
        <v>0</v>
      </c>
      <c r="AB29" s="8">
        <f t="shared" si="11"/>
        <v>0</v>
      </c>
      <c r="AC29" s="9">
        <f t="shared" si="12"/>
        <v>0</v>
      </c>
      <c r="AG29" s="8">
        <f t="shared" si="13"/>
        <v>0</v>
      </c>
      <c r="AH29" s="8">
        <f t="shared" si="14"/>
        <v>0</v>
      </c>
      <c r="AI29" s="9">
        <f t="shared" si="15"/>
        <v>0</v>
      </c>
      <c r="AM29" s="8">
        <f t="shared" si="16"/>
        <v>0</v>
      </c>
      <c r="AN29" s="8">
        <f t="shared" si="17"/>
        <v>0</v>
      </c>
      <c r="AO29" s="9">
        <f t="shared" si="18"/>
        <v>0</v>
      </c>
      <c r="AS29" s="8">
        <f t="shared" si="19"/>
        <v>0</v>
      </c>
      <c r="AT29" s="8">
        <f t="shared" si="20"/>
        <v>0</v>
      </c>
      <c r="AU29" s="9">
        <f t="shared" si="21"/>
        <v>0</v>
      </c>
      <c r="AV29" s="20"/>
      <c r="AW29" s="9">
        <f t="shared" si="22"/>
        <v>0</v>
      </c>
      <c r="AX29" s="18">
        <f t="shared" si="23"/>
        <v>0</v>
      </c>
      <c r="AY29" s="7">
        <f t="shared" si="24"/>
        <v>0</v>
      </c>
      <c r="AZ29" s="22"/>
      <c r="BA29" s="6">
        <v>2.4900000000000002</v>
      </c>
      <c r="BB29" s="7">
        <f t="shared" si="25"/>
        <v>49.800000000000004</v>
      </c>
      <c r="BF29" s="7">
        <f t="shared" si="26"/>
        <v>0</v>
      </c>
      <c r="BG29" s="22"/>
      <c r="BH29" s="22">
        <v>53</v>
      </c>
      <c r="BI29" s="7">
        <f t="shared" si="27"/>
        <v>4.24</v>
      </c>
      <c r="BJ29" s="7">
        <f t="shared" si="28"/>
        <v>4.3500000000000005</v>
      </c>
      <c r="BK29" s="7">
        <f t="shared" si="29"/>
        <v>2.61</v>
      </c>
    </row>
    <row r="30" spans="1:63" x14ac:dyDescent="0.25">
      <c r="A30" s="10">
        <v>1.1200000000000001</v>
      </c>
      <c r="B30" s="6" t="s">
        <v>23</v>
      </c>
      <c r="C30" s="6" t="s">
        <v>221</v>
      </c>
      <c r="D30" s="7">
        <f t="shared" si="3"/>
        <v>65.88333333333334</v>
      </c>
      <c r="E30" s="7">
        <f t="shared" si="4"/>
        <v>19.469999999999992</v>
      </c>
      <c r="F30" s="8">
        <f t="shared" si="5"/>
        <v>24</v>
      </c>
      <c r="G30" s="8" t="str">
        <f t="shared" si="6"/>
        <v>NO</v>
      </c>
      <c r="H30" s="22">
        <v>120</v>
      </c>
      <c r="I30" s="7">
        <f>(AY30+BB30+BF30+BI30+BJ30+BK30)</f>
        <v>61.000000000000007</v>
      </c>
      <c r="J30" s="7">
        <f>H30-I30</f>
        <v>58.999999999999993</v>
      </c>
      <c r="K30" s="7">
        <f>J30*0.67</f>
        <v>39.53</v>
      </c>
      <c r="O30" s="23"/>
      <c r="P30" s="23"/>
      <c r="Q30" s="23"/>
      <c r="U30" s="8">
        <f t="shared" si="7"/>
        <v>0</v>
      </c>
      <c r="V30" s="8">
        <f t="shared" si="8"/>
        <v>0</v>
      </c>
      <c r="W30" s="9">
        <f t="shared" si="9"/>
        <v>0</v>
      </c>
      <c r="AA30" s="8">
        <f t="shared" si="10"/>
        <v>0</v>
      </c>
      <c r="AB30" s="8">
        <f t="shared" si="11"/>
        <v>0</v>
      </c>
      <c r="AC30" s="9">
        <f t="shared" si="12"/>
        <v>0</v>
      </c>
      <c r="AG30" s="8">
        <f t="shared" si="13"/>
        <v>0</v>
      </c>
      <c r="AH30" s="8">
        <f t="shared" si="14"/>
        <v>0</v>
      </c>
      <c r="AI30" s="9">
        <f t="shared" si="15"/>
        <v>0</v>
      </c>
      <c r="AM30" s="8">
        <f t="shared" si="16"/>
        <v>0</v>
      </c>
      <c r="AN30" s="8">
        <f t="shared" si="17"/>
        <v>0</v>
      </c>
      <c r="AO30" s="9">
        <f t="shared" si="18"/>
        <v>0</v>
      </c>
      <c r="AS30" s="8">
        <f t="shared" si="19"/>
        <v>0</v>
      </c>
      <c r="AT30" s="8">
        <f t="shared" si="20"/>
        <v>0</v>
      </c>
      <c r="AU30" s="9">
        <f t="shared" si="21"/>
        <v>0</v>
      </c>
      <c r="AV30" s="20"/>
      <c r="AW30" s="9">
        <f t="shared" si="22"/>
        <v>0</v>
      </c>
      <c r="AX30" s="18">
        <f t="shared" si="23"/>
        <v>0</v>
      </c>
      <c r="AY30" s="7">
        <f t="shared" si="24"/>
        <v>0</v>
      </c>
      <c r="AZ30" s="22"/>
      <c r="BA30" s="6">
        <v>2.4900000000000002</v>
      </c>
      <c r="BB30" s="7">
        <f t="shared" si="25"/>
        <v>49.800000000000004</v>
      </c>
      <c r="BF30" s="7">
        <f t="shared" si="26"/>
        <v>0</v>
      </c>
      <c r="BG30" s="22"/>
      <c r="BH30" s="22">
        <v>53</v>
      </c>
      <c r="BI30" s="7">
        <f t="shared" si="27"/>
        <v>4.24</v>
      </c>
      <c r="BJ30" s="7">
        <f t="shared" si="28"/>
        <v>4.3500000000000005</v>
      </c>
      <c r="BK30" s="7">
        <f t="shared" si="29"/>
        <v>2.61</v>
      </c>
    </row>
    <row r="31" spans="1:63" x14ac:dyDescent="0.25">
      <c r="A31" s="10">
        <v>1.1299999999999999</v>
      </c>
      <c r="B31" s="6" t="s">
        <v>215</v>
      </c>
      <c r="D31" s="7">
        <f t="shared" si="3"/>
        <v>0</v>
      </c>
      <c r="E31" s="7" t="str">
        <f t="shared" si="4"/>
        <v xml:space="preserve"> </v>
      </c>
      <c r="F31" s="8" t="str">
        <f t="shared" si="5"/>
        <v xml:space="preserve"> </v>
      </c>
      <c r="G31" s="8" t="str">
        <f t="shared" si="6"/>
        <v xml:space="preserve"> </v>
      </c>
      <c r="H31" s="22"/>
      <c r="I31" s="7">
        <f>(AY31+BB31+BF31+BI31+BJ31+BK31)</f>
        <v>51.96</v>
      </c>
      <c r="J31" s="7">
        <f>H31-I31</f>
        <v>-51.96</v>
      </c>
      <c r="K31" s="7">
        <f>J31*0.67</f>
        <v>-34.813200000000002</v>
      </c>
      <c r="O31" s="23"/>
      <c r="P31" s="23"/>
      <c r="Q31" s="23"/>
      <c r="U31" s="8">
        <f t="shared" si="7"/>
        <v>0</v>
      </c>
      <c r="V31" s="8">
        <f t="shared" si="8"/>
        <v>0</v>
      </c>
      <c r="W31" s="9">
        <f t="shared" si="9"/>
        <v>0</v>
      </c>
      <c r="AA31" s="8">
        <f t="shared" si="10"/>
        <v>0</v>
      </c>
      <c r="AB31" s="8">
        <f t="shared" si="11"/>
        <v>0</v>
      </c>
      <c r="AC31" s="9">
        <f t="shared" si="12"/>
        <v>0</v>
      </c>
      <c r="AG31" s="8">
        <f t="shared" si="13"/>
        <v>0</v>
      </c>
      <c r="AH31" s="8">
        <f t="shared" si="14"/>
        <v>0</v>
      </c>
      <c r="AI31" s="9">
        <f t="shared" si="15"/>
        <v>0</v>
      </c>
      <c r="AM31" s="8">
        <f t="shared" si="16"/>
        <v>0</v>
      </c>
      <c r="AN31" s="8">
        <f t="shared" si="17"/>
        <v>0</v>
      </c>
      <c r="AO31" s="9">
        <f t="shared" si="18"/>
        <v>0</v>
      </c>
      <c r="AS31" s="8">
        <f t="shared" si="19"/>
        <v>0</v>
      </c>
      <c r="AT31" s="8">
        <f t="shared" si="20"/>
        <v>0</v>
      </c>
      <c r="AU31" s="9">
        <f t="shared" si="21"/>
        <v>0</v>
      </c>
      <c r="AV31" s="20"/>
      <c r="AW31" s="9">
        <f t="shared" si="22"/>
        <v>0</v>
      </c>
      <c r="AX31" s="18">
        <f t="shared" si="23"/>
        <v>0</v>
      </c>
      <c r="AY31" s="7">
        <f t="shared" si="24"/>
        <v>0</v>
      </c>
      <c r="AZ31" s="22"/>
      <c r="BA31" s="6">
        <v>2.25</v>
      </c>
      <c r="BB31" s="7">
        <f t="shared" si="25"/>
        <v>45</v>
      </c>
      <c r="BF31" s="7">
        <f t="shared" si="26"/>
        <v>0</v>
      </c>
      <c r="BG31" s="22"/>
      <c r="BH31" s="22"/>
      <c r="BI31" s="7">
        <f t="shared" si="27"/>
        <v>0</v>
      </c>
      <c r="BJ31" s="7">
        <f t="shared" si="28"/>
        <v>4.3500000000000005</v>
      </c>
      <c r="BK31" s="7">
        <f t="shared" si="29"/>
        <v>2.61</v>
      </c>
    </row>
    <row r="32" spans="1:63" x14ac:dyDescent="0.25">
      <c r="A32" s="10">
        <v>1.1399999999999999</v>
      </c>
      <c r="B32" s="6" t="s">
        <v>215</v>
      </c>
      <c r="D32" s="7">
        <f t="shared" si="3"/>
        <v>0</v>
      </c>
      <c r="E32" s="7" t="str">
        <f t="shared" si="4"/>
        <v xml:space="preserve"> </v>
      </c>
      <c r="F32" s="8" t="str">
        <f t="shared" si="5"/>
        <v xml:space="preserve"> </v>
      </c>
      <c r="G32" s="8" t="str">
        <f t="shared" si="6"/>
        <v xml:space="preserve"> </v>
      </c>
      <c r="H32" s="22"/>
      <c r="I32" s="7">
        <f>(AY32+BB32+BF32+BI32+BJ32+BK32)</f>
        <v>60.559999999999995</v>
      </c>
      <c r="J32" s="7">
        <f>H32-I32</f>
        <v>-60.559999999999995</v>
      </c>
      <c r="K32" s="7">
        <f>J32*0.67</f>
        <v>-40.575200000000002</v>
      </c>
      <c r="O32" s="23"/>
      <c r="P32" s="23"/>
      <c r="Q32" s="23"/>
      <c r="U32" s="8">
        <f t="shared" si="7"/>
        <v>0</v>
      </c>
      <c r="V32" s="8">
        <f t="shared" si="8"/>
        <v>0</v>
      </c>
      <c r="W32" s="9">
        <f t="shared" si="9"/>
        <v>0</v>
      </c>
      <c r="AA32" s="8">
        <f t="shared" si="10"/>
        <v>0</v>
      </c>
      <c r="AB32" s="8">
        <f t="shared" si="11"/>
        <v>0</v>
      </c>
      <c r="AC32" s="9">
        <f t="shared" si="12"/>
        <v>0</v>
      </c>
      <c r="AG32" s="8">
        <f t="shared" si="13"/>
        <v>0</v>
      </c>
      <c r="AH32" s="8">
        <f t="shared" si="14"/>
        <v>0</v>
      </c>
      <c r="AI32" s="9">
        <f t="shared" si="15"/>
        <v>0</v>
      </c>
      <c r="AM32" s="8">
        <f t="shared" si="16"/>
        <v>0</v>
      </c>
      <c r="AN32" s="8">
        <f t="shared" si="17"/>
        <v>0</v>
      </c>
      <c r="AO32" s="9">
        <f t="shared" si="18"/>
        <v>0</v>
      </c>
      <c r="AS32" s="8">
        <f t="shared" si="19"/>
        <v>0</v>
      </c>
      <c r="AT32" s="8">
        <f t="shared" si="20"/>
        <v>0</v>
      </c>
      <c r="AU32" s="9">
        <f t="shared" si="21"/>
        <v>0</v>
      </c>
      <c r="AV32" s="20"/>
      <c r="AW32" s="9">
        <f t="shared" si="22"/>
        <v>0</v>
      </c>
      <c r="AX32" s="18">
        <f t="shared" si="23"/>
        <v>0</v>
      </c>
      <c r="AY32" s="7">
        <f t="shared" si="24"/>
        <v>0</v>
      </c>
      <c r="AZ32" s="22"/>
      <c r="BA32" s="6">
        <v>2.36</v>
      </c>
      <c r="BB32" s="7">
        <f t="shared" si="25"/>
        <v>47.199999999999996</v>
      </c>
      <c r="BF32" s="7">
        <f t="shared" si="26"/>
        <v>0</v>
      </c>
      <c r="BG32" s="22"/>
      <c r="BH32" s="22">
        <v>80</v>
      </c>
      <c r="BI32" s="7">
        <f t="shared" si="27"/>
        <v>6.4</v>
      </c>
      <c r="BJ32" s="7">
        <f t="shared" si="28"/>
        <v>4.3500000000000005</v>
      </c>
      <c r="BK32" s="7">
        <f t="shared" si="29"/>
        <v>2.61</v>
      </c>
    </row>
    <row r="33" spans="1:63" x14ac:dyDescent="0.25">
      <c r="A33" s="10">
        <v>1.1499999999999999</v>
      </c>
      <c r="B33" s="6" t="s">
        <v>26</v>
      </c>
      <c r="C33" s="6" t="s">
        <v>221</v>
      </c>
      <c r="D33" s="7">
        <f t="shared" si="3"/>
        <v>44.800666666666679</v>
      </c>
      <c r="E33" s="7">
        <f t="shared" si="4"/>
        <v>13.239599999999999</v>
      </c>
      <c r="F33" s="8">
        <f t="shared" si="5"/>
        <v>25</v>
      </c>
      <c r="G33" s="8" t="str">
        <f t="shared" si="6"/>
        <v>NO</v>
      </c>
      <c r="H33" s="22">
        <v>125</v>
      </c>
      <c r="I33" s="7">
        <f>(AY33+BB33+BF33+BI33+BJ33+BK33)</f>
        <v>84.88</v>
      </c>
      <c r="J33" s="7">
        <f>H33-I33</f>
        <v>40.120000000000005</v>
      </c>
      <c r="K33" s="7">
        <f>J33*0.67</f>
        <v>26.880400000000005</v>
      </c>
      <c r="N33" t="s">
        <v>223</v>
      </c>
      <c r="O33" s="23" t="s">
        <v>222</v>
      </c>
      <c r="P33" s="23"/>
      <c r="Q33" s="23">
        <v>43202</v>
      </c>
      <c r="U33" s="8">
        <f t="shared" si="7"/>
        <v>0</v>
      </c>
      <c r="V33" s="8">
        <f t="shared" si="8"/>
        <v>0</v>
      </c>
      <c r="W33" s="9">
        <f t="shared" si="9"/>
        <v>0</v>
      </c>
      <c r="AA33" s="8">
        <f t="shared" si="10"/>
        <v>0</v>
      </c>
      <c r="AB33" s="8">
        <f t="shared" si="11"/>
        <v>0</v>
      </c>
      <c r="AC33" s="9">
        <f t="shared" si="12"/>
        <v>0</v>
      </c>
      <c r="AG33" s="8">
        <f t="shared" si="13"/>
        <v>0</v>
      </c>
      <c r="AH33" s="8">
        <f t="shared" si="14"/>
        <v>0</v>
      </c>
      <c r="AI33" s="9">
        <f t="shared" si="15"/>
        <v>0</v>
      </c>
      <c r="AM33" s="8">
        <f t="shared" si="16"/>
        <v>0</v>
      </c>
      <c r="AN33" s="8">
        <f t="shared" si="17"/>
        <v>0</v>
      </c>
      <c r="AO33" s="9">
        <f t="shared" si="18"/>
        <v>0</v>
      </c>
      <c r="AP33" s="6">
        <v>30</v>
      </c>
      <c r="AQ33" s="6">
        <v>80</v>
      </c>
      <c r="AR33" s="6" t="s">
        <v>161</v>
      </c>
      <c r="AS33" s="8">
        <f t="shared" si="19"/>
        <v>1.5</v>
      </c>
      <c r="AT33" s="8">
        <f t="shared" si="20"/>
        <v>7360</v>
      </c>
      <c r="AU33" s="9">
        <f t="shared" si="21"/>
        <v>110.39999999999999</v>
      </c>
      <c r="AV33" s="20"/>
      <c r="AW33" s="9">
        <f t="shared" si="22"/>
        <v>110.39999999999999</v>
      </c>
      <c r="AX33" s="18">
        <f t="shared" si="23"/>
        <v>1.5</v>
      </c>
      <c r="AY33" s="7">
        <f t="shared" si="24"/>
        <v>33.119999999999997</v>
      </c>
      <c r="AZ33" s="22"/>
      <c r="BA33" s="6">
        <v>2.2400000000000002</v>
      </c>
      <c r="BB33" s="7">
        <f t="shared" si="25"/>
        <v>44.800000000000004</v>
      </c>
      <c r="BF33" s="7">
        <f t="shared" si="26"/>
        <v>0</v>
      </c>
      <c r="BG33" s="22"/>
      <c r="BH33" s="22">
        <v>0</v>
      </c>
      <c r="BI33" s="7">
        <f t="shared" si="27"/>
        <v>0</v>
      </c>
      <c r="BJ33" s="7">
        <f t="shared" si="28"/>
        <v>4.3500000000000005</v>
      </c>
      <c r="BK33" s="7">
        <f t="shared" si="29"/>
        <v>2.61</v>
      </c>
    </row>
    <row r="34" spans="1:63" x14ac:dyDescent="0.25">
      <c r="A34" s="10">
        <v>1.1599999999999999</v>
      </c>
      <c r="B34" s="6" t="s">
        <v>203</v>
      </c>
      <c r="C34" s="6" t="s">
        <v>221</v>
      </c>
      <c r="D34" s="7">
        <f t="shared" si="3"/>
        <v>80.444666666666663</v>
      </c>
      <c r="E34" s="7">
        <f t="shared" si="4"/>
        <v>23.773199999999996</v>
      </c>
      <c r="F34" s="8">
        <f t="shared" si="5"/>
        <v>24</v>
      </c>
      <c r="G34" s="8" t="str">
        <f t="shared" si="6"/>
        <v>NO</v>
      </c>
      <c r="H34" s="22">
        <v>120</v>
      </c>
      <c r="I34" s="7">
        <f t="shared" ref="I34:I36" si="42">(AY34+BB34+BF34+BI34+BJ34+BK34)</f>
        <v>47.96</v>
      </c>
      <c r="J34" s="7">
        <f t="shared" ref="J34:J36" si="43">H34-I34</f>
        <v>72.039999999999992</v>
      </c>
      <c r="K34" s="7">
        <f t="shared" ref="K34:K36" si="44">J34*0.67</f>
        <v>48.266799999999996</v>
      </c>
      <c r="O34" s="23"/>
      <c r="P34" s="23"/>
      <c r="Q34" s="23"/>
      <c r="U34" s="8">
        <f t="shared" si="7"/>
        <v>0</v>
      </c>
      <c r="V34" s="8">
        <f t="shared" si="8"/>
        <v>0</v>
      </c>
      <c r="W34" s="9">
        <f t="shared" si="9"/>
        <v>0</v>
      </c>
      <c r="AA34" s="8">
        <f t="shared" si="10"/>
        <v>0</v>
      </c>
      <c r="AB34" s="8">
        <f t="shared" si="11"/>
        <v>0</v>
      </c>
      <c r="AC34" s="9">
        <f t="shared" si="12"/>
        <v>0</v>
      </c>
      <c r="AG34" s="8">
        <f t="shared" si="13"/>
        <v>0</v>
      </c>
      <c r="AH34" s="8">
        <f t="shared" si="14"/>
        <v>0</v>
      </c>
      <c r="AI34" s="9">
        <f t="shared" si="15"/>
        <v>0</v>
      </c>
      <c r="AM34" s="8">
        <f t="shared" si="16"/>
        <v>0</v>
      </c>
      <c r="AN34" s="8">
        <f t="shared" si="17"/>
        <v>0</v>
      </c>
      <c r="AO34" s="9">
        <f t="shared" si="18"/>
        <v>0</v>
      </c>
      <c r="AS34" s="8">
        <f t="shared" si="19"/>
        <v>0</v>
      </c>
      <c r="AT34" s="8">
        <f t="shared" si="20"/>
        <v>0</v>
      </c>
      <c r="AU34" s="9">
        <f t="shared" si="21"/>
        <v>0</v>
      </c>
      <c r="AV34" s="20"/>
      <c r="AW34" s="9">
        <f t="shared" si="22"/>
        <v>0</v>
      </c>
      <c r="AX34" s="18">
        <f t="shared" si="23"/>
        <v>0</v>
      </c>
      <c r="AY34" s="7">
        <f t="shared" si="24"/>
        <v>0</v>
      </c>
      <c r="AZ34" s="22"/>
      <c r="BA34" s="6">
        <v>2.0499999999999998</v>
      </c>
      <c r="BB34" s="7">
        <f t="shared" si="25"/>
        <v>41</v>
      </c>
      <c r="BF34" s="7">
        <f t="shared" si="26"/>
        <v>0</v>
      </c>
      <c r="BG34" s="22"/>
      <c r="BH34" s="22">
        <v>0</v>
      </c>
      <c r="BI34" s="7">
        <f t="shared" si="27"/>
        <v>0</v>
      </c>
      <c r="BJ34" s="7">
        <f t="shared" si="28"/>
        <v>4.3500000000000005</v>
      </c>
      <c r="BK34" s="7">
        <f t="shared" si="29"/>
        <v>2.61</v>
      </c>
    </row>
    <row r="35" spans="1:63" x14ac:dyDescent="0.25">
      <c r="A35" s="10">
        <v>1.1599999999999999</v>
      </c>
      <c r="B35" s="6" t="s">
        <v>217</v>
      </c>
      <c r="C35" s="6" t="s">
        <v>169</v>
      </c>
      <c r="D35" s="7">
        <f t="shared" si="3"/>
        <v>86.733333333333334</v>
      </c>
      <c r="E35" s="7" t="str">
        <f t="shared" si="4"/>
        <v xml:space="preserve"> </v>
      </c>
      <c r="F35" s="8" t="str">
        <f t="shared" si="5"/>
        <v xml:space="preserve"> </v>
      </c>
      <c r="G35" s="8" t="str">
        <f t="shared" si="6"/>
        <v xml:space="preserve"> </v>
      </c>
      <c r="H35" s="22">
        <v>100</v>
      </c>
      <c r="I35" s="7">
        <f t="shared" si="42"/>
        <v>47.96</v>
      </c>
      <c r="J35" s="7">
        <f t="shared" si="43"/>
        <v>52.04</v>
      </c>
      <c r="K35" s="7">
        <f t="shared" si="44"/>
        <v>34.866800000000005</v>
      </c>
      <c r="O35" s="23"/>
      <c r="P35" s="23"/>
      <c r="Q35" s="23"/>
      <c r="U35" s="8">
        <f t="shared" si="7"/>
        <v>0</v>
      </c>
      <c r="V35" s="8">
        <f t="shared" si="8"/>
        <v>0</v>
      </c>
      <c r="W35" s="9">
        <f t="shared" si="9"/>
        <v>0</v>
      </c>
      <c r="AA35" s="8">
        <f t="shared" si="10"/>
        <v>0</v>
      </c>
      <c r="AB35" s="8">
        <f t="shared" si="11"/>
        <v>0</v>
      </c>
      <c r="AC35" s="9">
        <f t="shared" si="12"/>
        <v>0</v>
      </c>
      <c r="AG35" s="8">
        <f t="shared" si="13"/>
        <v>0</v>
      </c>
      <c r="AH35" s="8">
        <f t="shared" si="14"/>
        <v>0</v>
      </c>
      <c r="AI35" s="9">
        <f t="shared" si="15"/>
        <v>0</v>
      </c>
      <c r="AM35" s="8">
        <f t="shared" si="16"/>
        <v>0</v>
      </c>
      <c r="AN35" s="8">
        <f t="shared" si="17"/>
        <v>0</v>
      </c>
      <c r="AO35" s="9">
        <f t="shared" si="18"/>
        <v>0</v>
      </c>
      <c r="AS35" s="8">
        <f t="shared" si="19"/>
        <v>0</v>
      </c>
      <c r="AT35" s="8">
        <f t="shared" si="20"/>
        <v>0</v>
      </c>
      <c r="AU35" s="9">
        <f t="shared" si="21"/>
        <v>0</v>
      </c>
      <c r="AV35" s="20"/>
      <c r="AW35" s="9">
        <f t="shared" si="22"/>
        <v>0</v>
      </c>
      <c r="AX35" s="18">
        <f t="shared" si="23"/>
        <v>0</v>
      </c>
      <c r="AY35" s="7">
        <f t="shared" si="24"/>
        <v>0</v>
      </c>
      <c r="AZ35" s="22"/>
      <c r="BA35" s="6">
        <v>2.0499999999999998</v>
      </c>
      <c r="BB35" s="7">
        <f t="shared" si="25"/>
        <v>41</v>
      </c>
      <c r="BF35" s="7">
        <f t="shared" si="26"/>
        <v>0</v>
      </c>
      <c r="BG35" s="22"/>
      <c r="BH35" s="22">
        <v>0</v>
      </c>
      <c r="BI35" s="7">
        <f t="shared" si="27"/>
        <v>0</v>
      </c>
      <c r="BJ35" s="7">
        <f t="shared" si="28"/>
        <v>4.3500000000000005</v>
      </c>
      <c r="BK35" s="7">
        <f t="shared" si="29"/>
        <v>2.61</v>
      </c>
    </row>
    <row r="36" spans="1:63" x14ac:dyDescent="0.25">
      <c r="A36" s="10">
        <v>1.1599999999999999</v>
      </c>
      <c r="B36" s="6" t="s">
        <v>216</v>
      </c>
      <c r="C36" s="6" t="s">
        <v>169</v>
      </c>
      <c r="D36" s="7">
        <f t="shared" si="3"/>
        <v>45.06666666666667</v>
      </c>
      <c r="E36" s="7" t="str">
        <f t="shared" si="4"/>
        <v xml:space="preserve"> </v>
      </c>
      <c r="F36" s="8" t="str">
        <f t="shared" si="5"/>
        <v xml:space="preserve"> </v>
      </c>
      <c r="G36" s="8" t="str">
        <f t="shared" si="6"/>
        <v xml:space="preserve"> </v>
      </c>
      <c r="H36" s="22">
        <v>75</v>
      </c>
      <c r="I36" s="7">
        <f t="shared" si="42"/>
        <v>47.96</v>
      </c>
      <c r="J36" s="7">
        <f t="shared" si="43"/>
        <v>27.04</v>
      </c>
      <c r="K36" s="7">
        <f t="shared" si="44"/>
        <v>18.116800000000001</v>
      </c>
      <c r="O36" s="23"/>
      <c r="P36" s="23"/>
      <c r="Q36" s="23"/>
      <c r="U36" s="8">
        <f t="shared" si="7"/>
        <v>0</v>
      </c>
      <c r="V36" s="8">
        <f t="shared" si="8"/>
        <v>0</v>
      </c>
      <c r="W36" s="9">
        <f t="shared" si="9"/>
        <v>0</v>
      </c>
      <c r="AA36" s="8">
        <f t="shared" si="10"/>
        <v>0</v>
      </c>
      <c r="AB36" s="8">
        <f t="shared" si="11"/>
        <v>0</v>
      </c>
      <c r="AC36" s="9">
        <f t="shared" si="12"/>
        <v>0</v>
      </c>
      <c r="AG36" s="8">
        <f t="shared" si="13"/>
        <v>0</v>
      </c>
      <c r="AH36" s="8">
        <f t="shared" si="14"/>
        <v>0</v>
      </c>
      <c r="AI36" s="9">
        <f t="shared" si="15"/>
        <v>0</v>
      </c>
      <c r="AM36" s="8">
        <f t="shared" si="16"/>
        <v>0</v>
      </c>
      <c r="AN36" s="8">
        <f t="shared" si="17"/>
        <v>0</v>
      </c>
      <c r="AO36" s="9">
        <f t="shared" si="18"/>
        <v>0</v>
      </c>
      <c r="AS36" s="8">
        <f t="shared" si="19"/>
        <v>0</v>
      </c>
      <c r="AT36" s="8">
        <f t="shared" si="20"/>
        <v>0</v>
      </c>
      <c r="AU36" s="9">
        <f t="shared" si="21"/>
        <v>0</v>
      </c>
      <c r="AV36" s="20"/>
      <c r="AW36" s="9">
        <f t="shared" si="22"/>
        <v>0</v>
      </c>
      <c r="AX36" s="18">
        <f t="shared" si="23"/>
        <v>0</v>
      </c>
      <c r="AY36" s="7">
        <f t="shared" si="24"/>
        <v>0</v>
      </c>
      <c r="AZ36" s="22"/>
      <c r="BA36" s="6">
        <v>2.0499999999999998</v>
      </c>
      <c r="BB36" s="7">
        <f t="shared" si="25"/>
        <v>41</v>
      </c>
      <c r="BF36" s="7">
        <f t="shared" si="26"/>
        <v>0</v>
      </c>
      <c r="BG36" s="22"/>
      <c r="BH36" s="22">
        <v>0</v>
      </c>
      <c r="BI36" s="7">
        <f t="shared" si="27"/>
        <v>0</v>
      </c>
      <c r="BJ36" s="7">
        <f t="shared" si="28"/>
        <v>4.3500000000000005</v>
      </c>
      <c r="BK36" s="7">
        <f t="shared" si="29"/>
        <v>2.61</v>
      </c>
    </row>
    <row r="37" spans="1:63" x14ac:dyDescent="0.25">
      <c r="A37" s="10">
        <v>1.17</v>
      </c>
      <c r="B37" s="6" t="s">
        <v>24</v>
      </c>
      <c r="C37" s="6" t="s">
        <v>221</v>
      </c>
      <c r="D37" s="7">
        <f t="shared" si="3"/>
        <v>46.140666666666682</v>
      </c>
      <c r="E37" s="7">
        <f t="shared" si="4"/>
        <v>13.6356</v>
      </c>
      <c r="F37" s="8">
        <f t="shared" si="5"/>
        <v>24</v>
      </c>
      <c r="G37" s="8" t="str">
        <f t="shared" si="6"/>
        <v>NO</v>
      </c>
      <c r="H37" s="22">
        <v>120</v>
      </c>
      <c r="I37" s="7">
        <f>(AY37+BB37+BF37+BI37+BJ37+BK37)</f>
        <v>78.679999999999993</v>
      </c>
      <c r="J37" s="7">
        <f>H37-I37</f>
        <v>41.320000000000007</v>
      </c>
      <c r="K37" s="7">
        <f>J37*0.67</f>
        <v>27.684400000000007</v>
      </c>
      <c r="N37" t="s">
        <v>223</v>
      </c>
      <c r="O37" s="23">
        <v>43202</v>
      </c>
      <c r="P37" s="23"/>
      <c r="Q37" s="23">
        <v>43204</v>
      </c>
      <c r="U37" s="8">
        <f t="shared" si="7"/>
        <v>0</v>
      </c>
      <c r="V37" s="8">
        <f t="shared" si="8"/>
        <v>0</v>
      </c>
      <c r="W37" s="9">
        <f t="shared" si="9"/>
        <v>0</v>
      </c>
      <c r="AA37" s="8">
        <f t="shared" si="10"/>
        <v>0</v>
      </c>
      <c r="AB37" s="8">
        <f t="shared" si="11"/>
        <v>0</v>
      </c>
      <c r="AC37" s="9">
        <f t="shared" si="12"/>
        <v>0</v>
      </c>
      <c r="AG37" s="8">
        <f t="shared" si="13"/>
        <v>0</v>
      </c>
      <c r="AH37" s="8">
        <f t="shared" si="14"/>
        <v>0</v>
      </c>
      <c r="AI37" s="9">
        <f t="shared" si="15"/>
        <v>0</v>
      </c>
      <c r="AM37" s="8">
        <f t="shared" si="16"/>
        <v>0</v>
      </c>
      <c r="AN37" s="8">
        <f t="shared" si="17"/>
        <v>0</v>
      </c>
      <c r="AO37" s="9">
        <f t="shared" si="18"/>
        <v>0</v>
      </c>
      <c r="AP37" s="6">
        <v>30</v>
      </c>
      <c r="AQ37" s="6">
        <v>80</v>
      </c>
      <c r="AR37" s="6" t="s">
        <v>161</v>
      </c>
      <c r="AS37" s="8">
        <f t="shared" si="19"/>
        <v>1.5</v>
      </c>
      <c r="AT37" s="8">
        <f t="shared" si="20"/>
        <v>7360</v>
      </c>
      <c r="AU37" s="9">
        <f t="shared" si="21"/>
        <v>110.39999999999999</v>
      </c>
      <c r="AV37" s="20"/>
      <c r="AW37" s="9">
        <f t="shared" si="22"/>
        <v>110.39999999999999</v>
      </c>
      <c r="AX37" s="18">
        <f t="shared" si="23"/>
        <v>1.5</v>
      </c>
      <c r="AY37" s="7">
        <f t="shared" si="24"/>
        <v>33.119999999999997</v>
      </c>
      <c r="AZ37" s="22"/>
      <c r="BA37" s="6">
        <v>1.93</v>
      </c>
      <c r="BB37" s="7">
        <f t="shared" si="25"/>
        <v>38.6</v>
      </c>
      <c r="BF37" s="7">
        <f t="shared" si="26"/>
        <v>0</v>
      </c>
      <c r="BG37" s="22"/>
      <c r="BH37" s="22">
        <v>0</v>
      </c>
      <c r="BI37" s="7">
        <f t="shared" si="27"/>
        <v>0</v>
      </c>
      <c r="BJ37" s="7">
        <f t="shared" si="28"/>
        <v>4.3500000000000005</v>
      </c>
      <c r="BK37" s="7">
        <f t="shared" si="29"/>
        <v>2.61</v>
      </c>
    </row>
    <row r="38" spans="1:63" x14ac:dyDescent="0.25">
      <c r="A38" s="10">
        <v>1.17</v>
      </c>
      <c r="B38" s="6" t="s">
        <v>218</v>
      </c>
      <c r="C38" s="6" t="s">
        <v>169</v>
      </c>
      <c r="D38" s="7">
        <f t="shared" si="3"/>
        <v>68.866666666666688</v>
      </c>
      <c r="E38" s="7" t="str">
        <f t="shared" si="4"/>
        <v xml:space="preserve"> </v>
      </c>
      <c r="F38" s="8" t="str">
        <f t="shared" si="5"/>
        <v xml:space="preserve"> </v>
      </c>
      <c r="G38" s="8" t="str">
        <f t="shared" si="6"/>
        <v xml:space="preserve"> </v>
      </c>
      <c r="H38" s="22">
        <v>120</v>
      </c>
      <c r="I38" s="7">
        <f>(AY38+BB38+BF38+BI38+BJ38+BK38)</f>
        <v>78.679999999999993</v>
      </c>
      <c r="J38" s="7">
        <f>H38-I38</f>
        <v>41.320000000000007</v>
      </c>
      <c r="K38" s="7">
        <f>J38*0.67</f>
        <v>27.684400000000007</v>
      </c>
      <c r="N38" t="s">
        <v>223</v>
      </c>
      <c r="O38" s="23">
        <v>43202</v>
      </c>
      <c r="P38" s="23"/>
      <c r="Q38" s="23">
        <v>43204</v>
      </c>
      <c r="U38" s="8">
        <f t="shared" si="7"/>
        <v>0</v>
      </c>
      <c r="V38" s="8">
        <f t="shared" si="8"/>
        <v>0</v>
      </c>
      <c r="W38" s="9">
        <f t="shared" si="9"/>
        <v>0</v>
      </c>
      <c r="AA38" s="8">
        <f t="shared" si="10"/>
        <v>0</v>
      </c>
      <c r="AB38" s="8">
        <f t="shared" si="11"/>
        <v>0</v>
      </c>
      <c r="AC38" s="9">
        <f t="shared" si="12"/>
        <v>0</v>
      </c>
      <c r="AG38" s="8">
        <f t="shared" si="13"/>
        <v>0</v>
      </c>
      <c r="AH38" s="8">
        <f t="shared" si="14"/>
        <v>0</v>
      </c>
      <c r="AI38" s="9">
        <f t="shared" si="15"/>
        <v>0</v>
      </c>
      <c r="AM38" s="8">
        <f t="shared" si="16"/>
        <v>0</v>
      </c>
      <c r="AN38" s="8">
        <f t="shared" si="17"/>
        <v>0</v>
      </c>
      <c r="AO38" s="9">
        <f t="shared" si="18"/>
        <v>0</v>
      </c>
      <c r="AP38" s="6">
        <v>30</v>
      </c>
      <c r="AQ38" s="6">
        <v>80</v>
      </c>
      <c r="AR38" s="6" t="s">
        <v>161</v>
      </c>
      <c r="AS38" s="8">
        <f t="shared" si="19"/>
        <v>1.5</v>
      </c>
      <c r="AT38" s="8">
        <f t="shared" si="20"/>
        <v>7360</v>
      </c>
      <c r="AU38" s="9">
        <f t="shared" si="21"/>
        <v>110.39999999999999</v>
      </c>
      <c r="AV38" s="20"/>
      <c r="AW38" s="9">
        <f t="shared" si="22"/>
        <v>110.39999999999999</v>
      </c>
      <c r="AX38" s="18">
        <f t="shared" si="23"/>
        <v>1.5</v>
      </c>
      <c r="AY38" s="7">
        <f t="shared" si="24"/>
        <v>33.119999999999997</v>
      </c>
      <c r="AZ38" s="22"/>
      <c r="BA38" s="6">
        <v>1.93</v>
      </c>
      <c r="BB38" s="7">
        <f t="shared" si="25"/>
        <v>38.6</v>
      </c>
      <c r="BF38" s="7">
        <f t="shared" si="26"/>
        <v>0</v>
      </c>
      <c r="BG38" s="22"/>
      <c r="BH38" s="22">
        <v>0</v>
      </c>
      <c r="BI38" s="7">
        <f t="shared" si="27"/>
        <v>0</v>
      </c>
      <c r="BJ38" s="7">
        <f t="shared" si="28"/>
        <v>4.3500000000000005</v>
      </c>
      <c r="BK38" s="7">
        <f t="shared" si="29"/>
        <v>2.61</v>
      </c>
    </row>
    <row r="39" spans="1:63" x14ac:dyDescent="0.25">
      <c r="A39" s="10">
        <v>1.18</v>
      </c>
      <c r="B39" s="6" t="s">
        <v>218</v>
      </c>
      <c r="C39" s="6" t="s">
        <v>169</v>
      </c>
      <c r="D39" s="7">
        <f t="shared" si="3"/>
        <v>101.86666666666667</v>
      </c>
      <c r="E39" s="7" t="str">
        <f t="shared" si="4"/>
        <v xml:space="preserve"> </v>
      </c>
      <c r="F39" s="8" t="str">
        <f t="shared" si="5"/>
        <v xml:space="preserve"> </v>
      </c>
      <c r="G39" s="8" t="str">
        <f t="shared" si="6"/>
        <v xml:space="preserve"> </v>
      </c>
      <c r="H39" s="22">
        <v>120</v>
      </c>
      <c r="I39" s="7">
        <f>(AY39+BB39+BF39+BI39+BJ39+BK39)</f>
        <v>58.879999999999995</v>
      </c>
      <c r="J39" s="7">
        <f>H39-I39</f>
        <v>61.120000000000005</v>
      </c>
      <c r="K39" s="7">
        <f>J39*0.67</f>
        <v>40.950400000000009</v>
      </c>
      <c r="O39" s="23"/>
      <c r="P39" s="23"/>
      <c r="Q39" s="23"/>
      <c r="U39" s="8">
        <f t="shared" si="7"/>
        <v>0</v>
      </c>
      <c r="V39" s="8">
        <f t="shared" si="8"/>
        <v>0</v>
      </c>
      <c r="W39" s="9">
        <f t="shared" si="9"/>
        <v>0</v>
      </c>
      <c r="AA39" s="8">
        <f t="shared" si="10"/>
        <v>0</v>
      </c>
      <c r="AB39" s="8">
        <f t="shared" si="11"/>
        <v>0</v>
      </c>
      <c r="AC39" s="9">
        <f t="shared" si="12"/>
        <v>0</v>
      </c>
      <c r="AG39" s="8">
        <f t="shared" si="13"/>
        <v>0</v>
      </c>
      <c r="AH39" s="8">
        <f t="shared" si="14"/>
        <v>0</v>
      </c>
      <c r="AI39" s="9">
        <f t="shared" si="15"/>
        <v>0</v>
      </c>
      <c r="AM39" s="8">
        <f t="shared" si="16"/>
        <v>0</v>
      </c>
      <c r="AN39" s="8">
        <f t="shared" si="17"/>
        <v>0</v>
      </c>
      <c r="AO39" s="9">
        <f t="shared" si="18"/>
        <v>0</v>
      </c>
      <c r="AS39" s="8">
        <f t="shared" si="19"/>
        <v>0</v>
      </c>
      <c r="AT39" s="8">
        <f t="shared" si="20"/>
        <v>0</v>
      </c>
      <c r="AU39" s="9">
        <f t="shared" si="21"/>
        <v>0</v>
      </c>
      <c r="AV39" s="20"/>
      <c r="AW39" s="9">
        <f t="shared" si="22"/>
        <v>0</v>
      </c>
      <c r="AX39" s="18">
        <f t="shared" si="23"/>
        <v>0</v>
      </c>
      <c r="AY39" s="7">
        <f t="shared" si="24"/>
        <v>0</v>
      </c>
      <c r="AZ39" s="22"/>
      <c r="BA39" s="6">
        <v>2.34</v>
      </c>
      <c r="BB39" s="7">
        <f t="shared" si="25"/>
        <v>46.8</v>
      </c>
      <c r="BF39" s="7">
        <f t="shared" si="26"/>
        <v>0</v>
      </c>
      <c r="BG39" s="22"/>
      <c r="BH39" s="22">
        <v>64</v>
      </c>
      <c r="BI39" s="7">
        <f t="shared" si="27"/>
        <v>5.12</v>
      </c>
      <c r="BJ39" s="7">
        <f t="shared" si="28"/>
        <v>4.3500000000000005</v>
      </c>
      <c r="BK39" s="7">
        <f t="shared" si="29"/>
        <v>2.61</v>
      </c>
    </row>
    <row r="40" spans="1:63" x14ac:dyDescent="0.25">
      <c r="A40" s="10">
        <v>1.18</v>
      </c>
      <c r="B40" s="6" t="s">
        <v>219</v>
      </c>
      <c r="C40" s="6" t="s">
        <v>169</v>
      </c>
      <c r="D40" s="7">
        <f t="shared" si="3"/>
        <v>68.533333333333346</v>
      </c>
      <c r="E40" s="7" t="str">
        <f t="shared" si="4"/>
        <v xml:space="preserve"> </v>
      </c>
      <c r="F40" s="8" t="str">
        <f t="shared" si="5"/>
        <v xml:space="preserve"> </v>
      </c>
      <c r="G40" s="8" t="str">
        <f t="shared" si="6"/>
        <v xml:space="preserve"> </v>
      </c>
      <c r="H40" s="22">
        <v>100</v>
      </c>
      <c r="I40" s="7">
        <f t="shared" ref="I40:I43" si="45">(AY40+BB40+BF40+BI40+BJ40+BK40)</f>
        <v>58.879999999999995</v>
      </c>
      <c r="J40" s="7">
        <f t="shared" ref="J40:J43" si="46">H40-I40</f>
        <v>41.120000000000005</v>
      </c>
      <c r="K40" s="7">
        <f t="shared" ref="K40:K43" si="47">J40*0.67</f>
        <v>27.550400000000003</v>
      </c>
      <c r="O40" s="23"/>
      <c r="P40" s="23"/>
      <c r="Q40" s="23"/>
      <c r="U40" s="8">
        <f t="shared" si="7"/>
        <v>0</v>
      </c>
      <c r="V40" s="8">
        <f t="shared" si="8"/>
        <v>0</v>
      </c>
      <c r="W40" s="9">
        <f t="shared" si="9"/>
        <v>0</v>
      </c>
      <c r="AA40" s="8">
        <f t="shared" si="10"/>
        <v>0</v>
      </c>
      <c r="AB40" s="8">
        <f t="shared" si="11"/>
        <v>0</v>
      </c>
      <c r="AC40" s="9">
        <f t="shared" si="12"/>
        <v>0</v>
      </c>
      <c r="AG40" s="8">
        <f t="shared" si="13"/>
        <v>0</v>
      </c>
      <c r="AH40" s="8">
        <f t="shared" si="14"/>
        <v>0</v>
      </c>
      <c r="AI40" s="9">
        <f t="shared" si="15"/>
        <v>0</v>
      </c>
      <c r="AM40" s="8">
        <f t="shared" si="16"/>
        <v>0</v>
      </c>
      <c r="AN40" s="8">
        <f t="shared" si="17"/>
        <v>0</v>
      </c>
      <c r="AO40" s="9">
        <f t="shared" si="18"/>
        <v>0</v>
      </c>
      <c r="AS40" s="8">
        <f t="shared" si="19"/>
        <v>0</v>
      </c>
      <c r="AT40" s="8">
        <f t="shared" si="20"/>
        <v>0</v>
      </c>
      <c r="AU40" s="9">
        <f t="shared" si="21"/>
        <v>0</v>
      </c>
      <c r="AV40" s="20"/>
      <c r="AW40" s="9">
        <f t="shared" si="22"/>
        <v>0</v>
      </c>
      <c r="AX40" s="18">
        <f t="shared" si="23"/>
        <v>0</v>
      </c>
      <c r="AY40" s="7">
        <f t="shared" si="24"/>
        <v>0</v>
      </c>
      <c r="AZ40" s="22"/>
      <c r="BA40" s="6">
        <v>2.34</v>
      </c>
      <c r="BB40" s="7">
        <f t="shared" si="25"/>
        <v>46.8</v>
      </c>
      <c r="BF40" s="7">
        <f t="shared" si="26"/>
        <v>0</v>
      </c>
      <c r="BG40" s="22"/>
      <c r="BH40" s="22">
        <v>64</v>
      </c>
      <c r="BI40" s="7">
        <f t="shared" si="27"/>
        <v>5.12</v>
      </c>
      <c r="BJ40" s="7">
        <f t="shared" si="28"/>
        <v>4.3500000000000005</v>
      </c>
      <c r="BK40" s="7">
        <f t="shared" si="29"/>
        <v>2.61</v>
      </c>
    </row>
    <row r="41" spans="1:63" x14ac:dyDescent="0.25">
      <c r="A41" s="10">
        <v>1.19</v>
      </c>
      <c r="B41" s="6" t="s">
        <v>220</v>
      </c>
      <c r="C41" s="6" t="s">
        <v>169</v>
      </c>
      <c r="D41" s="7">
        <f t="shared" si="3"/>
        <v>0</v>
      </c>
      <c r="E41" s="7" t="str">
        <f t="shared" si="4"/>
        <v xml:space="preserve"> </v>
      </c>
      <c r="F41" s="8" t="str">
        <f t="shared" si="5"/>
        <v xml:space="preserve"> </v>
      </c>
      <c r="G41" s="8" t="str">
        <f t="shared" si="6"/>
        <v xml:space="preserve"> </v>
      </c>
      <c r="H41" s="22">
        <v>40</v>
      </c>
      <c r="I41" s="7">
        <f t="shared" si="45"/>
        <v>46.96</v>
      </c>
      <c r="J41" s="7">
        <f t="shared" si="46"/>
        <v>-6.9600000000000009</v>
      </c>
      <c r="K41" s="7">
        <f t="shared" si="47"/>
        <v>-4.6632000000000007</v>
      </c>
      <c r="O41" s="23"/>
      <c r="P41" s="23"/>
      <c r="Q41" s="23"/>
      <c r="U41" s="8">
        <f t="shared" si="7"/>
        <v>0</v>
      </c>
      <c r="V41" s="8">
        <f t="shared" si="8"/>
        <v>0</v>
      </c>
      <c r="W41" s="9">
        <f t="shared" si="9"/>
        <v>0</v>
      </c>
      <c r="AA41" s="8">
        <f t="shared" si="10"/>
        <v>0</v>
      </c>
      <c r="AB41" s="8">
        <f t="shared" si="11"/>
        <v>0</v>
      </c>
      <c r="AC41" s="9">
        <f t="shared" si="12"/>
        <v>0</v>
      </c>
      <c r="AG41" s="8">
        <f t="shared" si="13"/>
        <v>0</v>
      </c>
      <c r="AH41" s="8">
        <f t="shared" si="14"/>
        <v>0</v>
      </c>
      <c r="AI41" s="9">
        <f t="shared" si="15"/>
        <v>0</v>
      </c>
      <c r="AM41" s="8">
        <f t="shared" si="16"/>
        <v>0</v>
      </c>
      <c r="AN41" s="8">
        <f t="shared" si="17"/>
        <v>0</v>
      </c>
      <c r="AO41" s="9">
        <f t="shared" si="18"/>
        <v>0</v>
      </c>
      <c r="AS41" s="8">
        <f t="shared" si="19"/>
        <v>0</v>
      </c>
      <c r="AT41" s="8">
        <f t="shared" si="20"/>
        <v>0</v>
      </c>
      <c r="AU41" s="9">
        <f t="shared" si="21"/>
        <v>0</v>
      </c>
      <c r="AV41" s="20"/>
      <c r="AW41" s="9">
        <f t="shared" si="22"/>
        <v>0</v>
      </c>
      <c r="AX41" s="18">
        <f t="shared" si="23"/>
        <v>0</v>
      </c>
      <c r="AY41" s="7">
        <f t="shared" si="24"/>
        <v>0</v>
      </c>
      <c r="AZ41" s="22"/>
      <c r="BA41" s="6">
        <v>2</v>
      </c>
      <c r="BB41" s="7">
        <f t="shared" si="25"/>
        <v>40</v>
      </c>
      <c r="BF41" s="7">
        <f t="shared" si="26"/>
        <v>0</v>
      </c>
      <c r="BG41" s="22"/>
      <c r="BH41" s="22">
        <v>0</v>
      </c>
      <c r="BI41" s="7">
        <f t="shared" si="27"/>
        <v>0</v>
      </c>
      <c r="BJ41" s="7">
        <f t="shared" si="28"/>
        <v>4.3500000000000005</v>
      </c>
      <c r="BK41" s="7">
        <f t="shared" si="29"/>
        <v>2.61</v>
      </c>
    </row>
    <row r="42" spans="1:63" x14ac:dyDescent="0.25">
      <c r="A42" s="10">
        <v>1.2</v>
      </c>
      <c r="B42" s="6" t="s">
        <v>173</v>
      </c>
      <c r="C42" s="6" t="s">
        <v>169</v>
      </c>
      <c r="D42" s="7">
        <f t="shared" si="3"/>
        <v>0</v>
      </c>
      <c r="E42" s="7" t="str">
        <f t="shared" si="4"/>
        <v xml:space="preserve"> </v>
      </c>
      <c r="F42" s="8" t="str">
        <f t="shared" si="5"/>
        <v xml:space="preserve"> </v>
      </c>
      <c r="G42" s="8" t="str">
        <f t="shared" si="6"/>
        <v xml:space="preserve"> </v>
      </c>
      <c r="H42" s="22">
        <v>50</v>
      </c>
      <c r="I42" s="7">
        <f t="shared" si="45"/>
        <v>104.67999999999999</v>
      </c>
      <c r="J42" s="7">
        <f t="shared" si="46"/>
        <v>-54.679999999999993</v>
      </c>
      <c r="K42" s="7">
        <f t="shared" si="47"/>
        <v>-36.635599999999997</v>
      </c>
      <c r="O42" s="23"/>
      <c r="P42" s="23"/>
      <c r="Q42" s="23"/>
      <c r="U42" s="8">
        <f t="shared" si="7"/>
        <v>0</v>
      </c>
      <c r="V42" s="8">
        <f t="shared" si="8"/>
        <v>0</v>
      </c>
      <c r="W42" s="9">
        <f t="shared" si="9"/>
        <v>0</v>
      </c>
      <c r="AA42" s="8">
        <f t="shared" si="10"/>
        <v>0</v>
      </c>
      <c r="AB42" s="8">
        <f t="shared" si="11"/>
        <v>0</v>
      </c>
      <c r="AC42" s="9">
        <f t="shared" si="12"/>
        <v>0</v>
      </c>
      <c r="AG42" s="8">
        <f t="shared" si="13"/>
        <v>0</v>
      </c>
      <c r="AH42" s="8">
        <f t="shared" si="14"/>
        <v>0</v>
      </c>
      <c r="AI42" s="9">
        <f t="shared" si="15"/>
        <v>0</v>
      </c>
      <c r="AM42" s="8">
        <f t="shared" si="16"/>
        <v>0</v>
      </c>
      <c r="AN42" s="8">
        <f t="shared" si="17"/>
        <v>0</v>
      </c>
      <c r="AO42" s="9">
        <f t="shared" si="18"/>
        <v>0</v>
      </c>
      <c r="AP42" s="6">
        <v>30</v>
      </c>
      <c r="AQ42" s="6">
        <v>80</v>
      </c>
      <c r="AR42" s="6" t="s">
        <v>161</v>
      </c>
      <c r="AS42" s="8">
        <f t="shared" si="19"/>
        <v>1.5</v>
      </c>
      <c r="AT42" s="8">
        <f t="shared" si="20"/>
        <v>7360</v>
      </c>
      <c r="AU42" s="9">
        <f t="shared" si="21"/>
        <v>110.39999999999999</v>
      </c>
      <c r="AV42" s="20"/>
      <c r="AW42" s="9">
        <f t="shared" si="22"/>
        <v>110.39999999999999</v>
      </c>
      <c r="AX42" s="18">
        <f t="shared" si="23"/>
        <v>1.5</v>
      </c>
      <c r="AY42" s="7">
        <f t="shared" si="24"/>
        <v>33.119999999999997</v>
      </c>
      <c r="AZ42" s="22"/>
      <c r="BA42" s="6">
        <v>3.11</v>
      </c>
      <c r="BB42" s="7">
        <f t="shared" si="25"/>
        <v>62.199999999999996</v>
      </c>
      <c r="BF42" s="7">
        <f t="shared" si="26"/>
        <v>0</v>
      </c>
      <c r="BG42" s="22"/>
      <c r="BH42" s="22">
        <v>30</v>
      </c>
      <c r="BI42" s="7">
        <f t="shared" si="27"/>
        <v>2.4</v>
      </c>
      <c r="BJ42" s="7">
        <f t="shared" si="28"/>
        <v>4.3500000000000005</v>
      </c>
      <c r="BK42" s="7">
        <f t="shared" si="29"/>
        <v>2.61</v>
      </c>
    </row>
    <row r="43" spans="1:63" x14ac:dyDescent="0.25">
      <c r="A43" s="10">
        <v>1.2</v>
      </c>
      <c r="B43" s="6" t="s">
        <v>171</v>
      </c>
      <c r="C43" s="6" t="s">
        <v>221</v>
      </c>
      <c r="D43" s="7">
        <f t="shared" si="3"/>
        <v>22.690666666666676</v>
      </c>
      <c r="E43" s="7">
        <f t="shared" si="4"/>
        <v>6.7056000000000022</v>
      </c>
      <c r="F43" s="8">
        <f t="shared" si="5"/>
        <v>25</v>
      </c>
      <c r="G43" s="8" t="str">
        <f t="shared" si="6"/>
        <v>NO</v>
      </c>
      <c r="H43" s="22">
        <v>125</v>
      </c>
      <c r="I43" s="7">
        <f t="shared" si="45"/>
        <v>104.67999999999999</v>
      </c>
      <c r="J43" s="7">
        <f t="shared" si="46"/>
        <v>20.320000000000007</v>
      </c>
      <c r="K43" s="7">
        <f t="shared" si="47"/>
        <v>13.614400000000005</v>
      </c>
      <c r="O43" s="23"/>
      <c r="P43" s="23"/>
      <c r="Q43" s="23"/>
      <c r="U43" s="8">
        <f t="shared" si="7"/>
        <v>0</v>
      </c>
      <c r="V43" s="8">
        <f t="shared" si="8"/>
        <v>0</v>
      </c>
      <c r="W43" s="9">
        <f t="shared" si="9"/>
        <v>0</v>
      </c>
      <c r="AA43" s="8">
        <f t="shared" si="10"/>
        <v>0</v>
      </c>
      <c r="AB43" s="8">
        <f t="shared" si="11"/>
        <v>0</v>
      </c>
      <c r="AC43" s="9">
        <f t="shared" si="12"/>
        <v>0</v>
      </c>
      <c r="AG43" s="8">
        <f t="shared" si="13"/>
        <v>0</v>
      </c>
      <c r="AH43" s="8">
        <f t="shared" si="14"/>
        <v>0</v>
      </c>
      <c r="AI43" s="9">
        <f t="shared" si="15"/>
        <v>0</v>
      </c>
      <c r="AM43" s="8">
        <f t="shared" si="16"/>
        <v>0</v>
      </c>
      <c r="AN43" s="8">
        <f t="shared" si="17"/>
        <v>0</v>
      </c>
      <c r="AO43" s="9">
        <f t="shared" si="18"/>
        <v>0</v>
      </c>
      <c r="AP43" s="6">
        <v>30</v>
      </c>
      <c r="AQ43" s="6">
        <v>80</v>
      </c>
      <c r="AR43" s="6" t="s">
        <v>161</v>
      </c>
      <c r="AS43" s="8">
        <f t="shared" si="19"/>
        <v>1.5</v>
      </c>
      <c r="AT43" s="8">
        <f t="shared" si="20"/>
        <v>7360</v>
      </c>
      <c r="AU43" s="9">
        <f t="shared" si="21"/>
        <v>110.39999999999999</v>
      </c>
      <c r="AV43" s="20"/>
      <c r="AW43" s="9">
        <f t="shared" si="22"/>
        <v>110.39999999999999</v>
      </c>
      <c r="AX43" s="18">
        <f t="shared" si="23"/>
        <v>1.5</v>
      </c>
      <c r="AY43" s="7">
        <f t="shared" si="24"/>
        <v>33.119999999999997</v>
      </c>
      <c r="AZ43" s="22"/>
      <c r="BA43" s="6">
        <v>3.11</v>
      </c>
      <c r="BB43" s="7">
        <f t="shared" si="25"/>
        <v>62.199999999999996</v>
      </c>
      <c r="BF43" s="7">
        <f t="shared" si="26"/>
        <v>0</v>
      </c>
      <c r="BG43" s="22"/>
      <c r="BH43" s="22">
        <v>30</v>
      </c>
      <c r="BI43" s="7">
        <f t="shared" si="27"/>
        <v>2.4</v>
      </c>
      <c r="BJ43" s="7">
        <f t="shared" si="28"/>
        <v>4.3500000000000005</v>
      </c>
      <c r="BK43" s="7">
        <f t="shared" si="29"/>
        <v>2.61</v>
      </c>
    </row>
    <row r="44" spans="1:63" x14ac:dyDescent="0.25">
      <c r="A44" s="10">
        <v>1.2</v>
      </c>
      <c r="B44" s="6" t="s">
        <v>175</v>
      </c>
      <c r="C44" s="6" t="s">
        <v>169</v>
      </c>
      <c r="D44" s="7">
        <f t="shared" si="3"/>
        <v>0</v>
      </c>
      <c r="E44" s="7" t="str">
        <f t="shared" si="4"/>
        <v xml:space="preserve"> </v>
      </c>
      <c r="F44" s="8" t="str">
        <f t="shared" si="5"/>
        <v xml:space="preserve"> </v>
      </c>
      <c r="G44" s="8" t="str">
        <f t="shared" si="6"/>
        <v xml:space="preserve"> </v>
      </c>
      <c r="H44" s="22">
        <v>100</v>
      </c>
      <c r="I44" s="7">
        <f>(AY44+BB44+BF44+BI44+BJ44+BK44)</f>
        <v>104.67999999999999</v>
      </c>
      <c r="J44" s="7">
        <f>H44-I44</f>
        <v>-4.6799999999999926</v>
      </c>
      <c r="K44" s="7">
        <f>J44*0.67</f>
        <v>-3.1355999999999953</v>
      </c>
      <c r="O44" s="23"/>
      <c r="P44" s="23"/>
      <c r="Q44" s="23"/>
      <c r="U44" s="8">
        <f t="shared" si="7"/>
        <v>0</v>
      </c>
      <c r="V44" s="8">
        <f t="shared" si="8"/>
        <v>0</v>
      </c>
      <c r="W44" s="9">
        <f t="shared" si="9"/>
        <v>0</v>
      </c>
      <c r="AA44" s="8">
        <f t="shared" si="10"/>
        <v>0</v>
      </c>
      <c r="AB44" s="8">
        <f t="shared" si="11"/>
        <v>0</v>
      </c>
      <c r="AC44" s="9">
        <f t="shared" si="12"/>
        <v>0</v>
      </c>
      <c r="AG44" s="8">
        <f t="shared" si="13"/>
        <v>0</v>
      </c>
      <c r="AH44" s="8">
        <f t="shared" si="14"/>
        <v>0</v>
      </c>
      <c r="AI44" s="9">
        <f t="shared" si="15"/>
        <v>0</v>
      </c>
      <c r="AM44" s="8">
        <f t="shared" si="16"/>
        <v>0</v>
      </c>
      <c r="AN44" s="8">
        <f t="shared" si="17"/>
        <v>0</v>
      </c>
      <c r="AO44" s="9">
        <f t="shared" si="18"/>
        <v>0</v>
      </c>
      <c r="AP44" s="6">
        <v>30</v>
      </c>
      <c r="AQ44" s="6">
        <v>80</v>
      </c>
      <c r="AR44" s="6" t="s">
        <v>161</v>
      </c>
      <c r="AS44" s="8">
        <f t="shared" si="19"/>
        <v>1.5</v>
      </c>
      <c r="AT44" s="8">
        <f t="shared" si="20"/>
        <v>7360</v>
      </c>
      <c r="AU44" s="9">
        <f t="shared" si="21"/>
        <v>110.39999999999999</v>
      </c>
      <c r="AV44" s="20"/>
      <c r="AW44" s="9">
        <f t="shared" si="22"/>
        <v>110.39999999999999</v>
      </c>
      <c r="AX44" s="18">
        <f t="shared" si="23"/>
        <v>1.5</v>
      </c>
      <c r="AY44" s="7">
        <f t="shared" si="24"/>
        <v>33.119999999999997</v>
      </c>
      <c r="AZ44" s="22"/>
      <c r="BA44" s="6">
        <v>3.11</v>
      </c>
      <c r="BB44" s="7">
        <f t="shared" si="25"/>
        <v>62.199999999999996</v>
      </c>
      <c r="BF44" s="7">
        <f t="shared" si="26"/>
        <v>0</v>
      </c>
      <c r="BG44" s="22"/>
      <c r="BH44" s="22">
        <v>30</v>
      </c>
      <c r="BI44" s="7">
        <f t="shared" si="27"/>
        <v>2.4</v>
      </c>
      <c r="BJ44" s="7">
        <f t="shared" si="28"/>
        <v>4.3500000000000005</v>
      </c>
      <c r="BK44" s="7">
        <f t="shared" si="29"/>
        <v>2.61</v>
      </c>
    </row>
    <row r="45" spans="1:63" x14ac:dyDescent="0.25">
      <c r="A45" s="10">
        <v>1.2</v>
      </c>
      <c r="B45" s="6" t="s">
        <v>204</v>
      </c>
      <c r="C45" s="6" t="s">
        <v>169</v>
      </c>
      <c r="D45" s="7">
        <f t="shared" si="3"/>
        <v>0</v>
      </c>
      <c r="E45" s="7" t="str">
        <f t="shared" si="4"/>
        <v xml:space="preserve"> </v>
      </c>
      <c r="F45" s="8" t="str">
        <f t="shared" si="5"/>
        <v xml:space="preserve"> </v>
      </c>
      <c r="G45" s="8" t="str">
        <f t="shared" si="6"/>
        <v xml:space="preserve"> </v>
      </c>
      <c r="H45" s="22">
        <v>100</v>
      </c>
      <c r="I45" s="7">
        <f t="shared" ref="I45:I48" si="48">(AY45+BB45+BF45+BI45+BJ45+BK45)</f>
        <v>104.67999999999999</v>
      </c>
      <c r="J45" s="7">
        <f t="shared" ref="J45:J48" si="49">H45-I45</f>
        <v>-4.6799999999999926</v>
      </c>
      <c r="K45" s="7">
        <f t="shared" ref="K45:K48" si="50">J45*0.67</f>
        <v>-3.1355999999999953</v>
      </c>
      <c r="O45" s="23"/>
      <c r="P45" s="23"/>
      <c r="Q45" s="23"/>
      <c r="U45" s="8">
        <f t="shared" si="7"/>
        <v>0</v>
      </c>
      <c r="V45" s="8">
        <f t="shared" si="8"/>
        <v>0</v>
      </c>
      <c r="W45" s="9">
        <f t="shared" si="9"/>
        <v>0</v>
      </c>
      <c r="AA45" s="8">
        <f t="shared" si="10"/>
        <v>0</v>
      </c>
      <c r="AB45" s="8">
        <f t="shared" si="11"/>
        <v>0</v>
      </c>
      <c r="AC45" s="9">
        <f t="shared" si="12"/>
        <v>0</v>
      </c>
      <c r="AG45" s="8">
        <f t="shared" si="13"/>
        <v>0</v>
      </c>
      <c r="AH45" s="8">
        <f t="shared" si="14"/>
        <v>0</v>
      </c>
      <c r="AI45" s="9">
        <f t="shared" si="15"/>
        <v>0</v>
      </c>
      <c r="AM45" s="8">
        <f t="shared" si="16"/>
        <v>0</v>
      </c>
      <c r="AN45" s="8">
        <f t="shared" si="17"/>
        <v>0</v>
      </c>
      <c r="AO45" s="9">
        <f t="shared" si="18"/>
        <v>0</v>
      </c>
      <c r="AP45" s="6">
        <v>30</v>
      </c>
      <c r="AQ45" s="6">
        <v>80</v>
      </c>
      <c r="AR45" s="6" t="s">
        <v>161</v>
      </c>
      <c r="AS45" s="8">
        <f t="shared" si="19"/>
        <v>1.5</v>
      </c>
      <c r="AT45" s="8">
        <f t="shared" si="20"/>
        <v>7360</v>
      </c>
      <c r="AU45" s="9">
        <f t="shared" si="21"/>
        <v>110.39999999999999</v>
      </c>
      <c r="AV45" s="20"/>
      <c r="AW45" s="9">
        <f t="shared" si="22"/>
        <v>110.39999999999999</v>
      </c>
      <c r="AX45" s="18">
        <f t="shared" si="23"/>
        <v>1.5</v>
      </c>
      <c r="AY45" s="7">
        <f t="shared" si="24"/>
        <v>33.119999999999997</v>
      </c>
      <c r="AZ45" s="22"/>
      <c r="BA45" s="6">
        <v>3.11</v>
      </c>
      <c r="BB45" s="7">
        <f t="shared" si="25"/>
        <v>62.199999999999996</v>
      </c>
      <c r="BF45" s="7">
        <f t="shared" si="26"/>
        <v>0</v>
      </c>
      <c r="BG45" s="22"/>
      <c r="BH45" s="22">
        <v>30</v>
      </c>
      <c r="BI45" s="7">
        <f t="shared" si="27"/>
        <v>2.4</v>
      </c>
      <c r="BJ45" s="7">
        <f t="shared" si="28"/>
        <v>4.3500000000000005</v>
      </c>
      <c r="BK45" s="7">
        <f t="shared" si="29"/>
        <v>2.61</v>
      </c>
    </row>
    <row r="46" spans="1:63" x14ac:dyDescent="0.25">
      <c r="A46" s="10">
        <v>1.2</v>
      </c>
      <c r="B46" s="6" t="s">
        <v>199</v>
      </c>
      <c r="C46" s="6" t="s">
        <v>169</v>
      </c>
      <c r="D46" s="7">
        <f t="shared" si="3"/>
        <v>0</v>
      </c>
      <c r="E46" s="7" t="str">
        <f t="shared" si="4"/>
        <v xml:space="preserve"> </v>
      </c>
      <c r="F46" s="8" t="str">
        <f t="shared" si="5"/>
        <v xml:space="preserve"> </v>
      </c>
      <c r="G46" s="8" t="str">
        <f t="shared" si="6"/>
        <v xml:space="preserve"> </v>
      </c>
      <c r="H46" s="22">
        <v>30</v>
      </c>
      <c r="I46" s="7">
        <f t="shared" si="48"/>
        <v>104.67999999999999</v>
      </c>
      <c r="J46" s="7">
        <f t="shared" si="49"/>
        <v>-74.679999999999993</v>
      </c>
      <c r="K46" s="7">
        <f t="shared" si="50"/>
        <v>-50.035599999999995</v>
      </c>
      <c r="O46" s="23"/>
      <c r="P46" s="23"/>
      <c r="Q46" s="23"/>
      <c r="U46" s="8">
        <f t="shared" si="7"/>
        <v>0</v>
      </c>
      <c r="V46" s="8">
        <f t="shared" si="8"/>
        <v>0</v>
      </c>
      <c r="W46" s="9">
        <f t="shared" si="9"/>
        <v>0</v>
      </c>
      <c r="AA46" s="8">
        <f t="shared" si="10"/>
        <v>0</v>
      </c>
      <c r="AB46" s="8">
        <f t="shared" si="11"/>
        <v>0</v>
      </c>
      <c r="AC46" s="9">
        <f t="shared" si="12"/>
        <v>0</v>
      </c>
      <c r="AG46" s="8">
        <f t="shared" si="13"/>
        <v>0</v>
      </c>
      <c r="AH46" s="8">
        <f t="shared" si="14"/>
        <v>0</v>
      </c>
      <c r="AI46" s="9">
        <f t="shared" si="15"/>
        <v>0</v>
      </c>
      <c r="AM46" s="8">
        <f t="shared" si="16"/>
        <v>0</v>
      </c>
      <c r="AN46" s="8">
        <f t="shared" si="17"/>
        <v>0</v>
      </c>
      <c r="AO46" s="9">
        <f t="shared" si="18"/>
        <v>0</v>
      </c>
      <c r="AP46" s="6">
        <v>30</v>
      </c>
      <c r="AQ46" s="6">
        <v>80</v>
      </c>
      <c r="AR46" s="6" t="s">
        <v>161</v>
      </c>
      <c r="AS46" s="8">
        <f t="shared" si="19"/>
        <v>1.5</v>
      </c>
      <c r="AT46" s="8">
        <f t="shared" si="20"/>
        <v>7360</v>
      </c>
      <c r="AU46" s="9">
        <f t="shared" si="21"/>
        <v>110.39999999999999</v>
      </c>
      <c r="AV46" s="20"/>
      <c r="AW46" s="9">
        <f t="shared" si="22"/>
        <v>110.39999999999999</v>
      </c>
      <c r="AX46" s="18">
        <f t="shared" si="23"/>
        <v>1.5</v>
      </c>
      <c r="AY46" s="7">
        <f t="shared" si="24"/>
        <v>33.119999999999997</v>
      </c>
      <c r="AZ46" s="22"/>
      <c r="BA46" s="6">
        <v>3.11</v>
      </c>
      <c r="BB46" s="7">
        <f t="shared" si="25"/>
        <v>62.199999999999996</v>
      </c>
      <c r="BF46" s="7">
        <f t="shared" si="26"/>
        <v>0</v>
      </c>
      <c r="BG46" s="22"/>
      <c r="BH46" s="22">
        <v>30</v>
      </c>
      <c r="BI46" s="7">
        <f t="shared" si="27"/>
        <v>2.4</v>
      </c>
      <c r="BJ46" s="7">
        <f t="shared" si="28"/>
        <v>4.3500000000000005</v>
      </c>
      <c r="BK46" s="7">
        <f t="shared" si="29"/>
        <v>2.61</v>
      </c>
    </row>
    <row r="47" spans="1:63" x14ac:dyDescent="0.25">
      <c r="A47" s="10">
        <v>1.2</v>
      </c>
      <c r="B47" s="6" t="s">
        <v>168</v>
      </c>
      <c r="C47" s="6" t="s">
        <v>169</v>
      </c>
      <c r="D47" s="7">
        <f t="shared" si="3"/>
        <v>33.866666666666681</v>
      </c>
      <c r="E47" s="7" t="str">
        <f t="shared" si="4"/>
        <v xml:space="preserve"> </v>
      </c>
      <c r="F47" s="8" t="str">
        <f t="shared" si="5"/>
        <v xml:space="preserve"> </v>
      </c>
      <c r="G47" s="8" t="str">
        <f t="shared" si="6"/>
        <v xml:space="preserve"> </v>
      </c>
      <c r="H47" s="22">
        <v>125</v>
      </c>
      <c r="I47" s="7">
        <f t="shared" si="48"/>
        <v>104.67999999999999</v>
      </c>
      <c r="J47" s="7">
        <f t="shared" si="49"/>
        <v>20.320000000000007</v>
      </c>
      <c r="K47" s="7">
        <f t="shared" si="50"/>
        <v>13.614400000000005</v>
      </c>
      <c r="O47" s="23"/>
      <c r="P47" s="23"/>
      <c r="Q47" s="23"/>
      <c r="U47" s="8">
        <f t="shared" si="7"/>
        <v>0</v>
      </c>
      <c r="V47" s="8">
        <f t="shared" si="8"/>
        <v>0</v>
      </c>
      <c r="W47" s="9">
        <f t="shared" si="9"/>
        <v>0</v>
      </c>
      <c r="AA47" s="8">
        <f t="shared" si="10"/>
        <v>0</v>
      </c>
      <c r="AB47" s="8">
        <f t="shared" si="11"/>
        <v>0</v>
      </c>
      <c r="AC47" s="9">
        <f t="shared" si="12"/>
        <v>0</v>
      </c>
      <c r="AG47" s="8">
        <f t="shared" si="13"/>
        <v>0</v>
      </c>
      <c r="AH47" s="8">
        <f t="shared" si="14"/>
        <v>0</v>
      </c>
      <c r="AI47" s="9">
        <f t="shared" si="15"/>
        <v>0</v>
      </c>
      <c r="AM47" s="8">
        <f t="shared" si="16"/>
        <v>0</v>
      </c>
      <c r="AN47" s="8">
        <f t="shared" si="17"/>
        <v>0</v>
      </c>
      <c r="AO47" s="9">
        <f t="shared" si="18"/>
        <v>0</v>
      </c>
      <c r="AP47" s="6">
        <v>30</v>
      </c>
      <c r="AQ47" s="6">
        <v>80</v>
      </c>
      <c r="AR47" s="6" t="s">
        <v>161</v>
      </c>
      <c r="AS47" s="8">
        <f t="shared" si="19"/>
        <v>1.5</v>
      </c>
      <c r="AT47" s="8">
        <f t="shared" si="20"/>
        <v>7360</v>
      </c>
      <c r="AU47" s="9">
        <f t="shared" si="21"/>
        <v>110.39999999999999</v>
      </c>
      <c r="AV47" s="20"/>
      <c r="AW47" s="9">
        <f t="shared" si="22"/>
        <v>110.39999999999999</v>
      </c>
      <c r="AX47" s="18">
        <f t="shared" si="23"/>
        <v>1.5</v>
      </c>
      <c r="AY47" s="7">
        <f t="shared" si="24"/>
        <v>33.119999999999997</v>
      </c>
      <c r="AZ47" s="22"/>
      <c r="BA47" s="6">
        <v>3.11</v>
      </c>
      <c r="BB47" s="7">
        <f t="shared" si="25"/>
        <v>62.199999999999996</v>
      </c>
      <c r="BF47" s="7">
        <f t="shared" si="26"/>
        <v>0</v>
      </c>
      <c r="BG47" s="22"/>
      <c r="BH47" s="22">
        <v>30</v>
      </c>
      <c r="BI47" s="7">
        <f t="shared" si="27"/>
        <v>2.4</v>
      </c>
      <c r="BJ47" s="7">
        <f t="shared" si="28"/>
        <v>4.3500000000000005</v>
      </c>
      <c r="BK47" s="7">
        <f t="shared" si="29"/>
        <v>2.61</v>
      </c>
    </row>
    <row r="48" spans="1:63" x14ac:dyDescent="0.25">
      <c r="A48" s="11">
        <v>2.1</v>
      </c>
      <c r="B48" s="6" t="s">
        <v>29</v>
      </c>
      <c r="C48" s="6" t="s">
        <v>221</v>
      </c>
      <c r="D48" s="7">
        <f t="shared" si="3"/>
        <v>55.554166666666674</v>
      </c>
      <c r="E48" s="7">
        <f t="shared" si="4"/>
        <v>16.417499999999997</v>
      </c>
      <c r="F48" s="8">
        <f t="shared" si="5"/>
        <v>24</v>
      </c>
      <c r="G48" s="8" t="str">
        <f t="shared" si="6"/>
        <v>NO</v>
      </c>
      <c r="H48" s="22">
        <v>120</v>
      </c>
      <c r="I48" s="7">
        <f t="shared" si="48"/>
        <v>70.25</v>
      </c>
      <c r="J48" s="7">
        <f t="shared" si="49"/>
        <v>49.75</v>
      </c>
      <c r="K48" s="7">
        <f t="shared" si="50"/>
        <v>33.332500000000003</v>
      </c>
      <c r="O48" s="23" t="s">
        <v>186</v>
      </c>
      <c r="P48" s="23"/>
      <c r="Q48" s="23">
        <v>43168</v>
      </c>
      <c r="R48" s="6">
        <v>6</v>
      </c>
      <c r="S48" s="6">
        <v>5</v>
      </c>
      <c r="T48" s="6" t="s">
        <v>84</v>
      </c>
      <c r="U48" s="8">
        <f t="shared" si="7"/>
        <v>3.5</v>
      </c>
      <c r="V48" s="8">
        <f t="shared" si="8"/>
        <v>100</v>
      </c>
      <c r="W48" s="9">
        <f t="shared" si="9"/>
        <v>3.5</v>
      </c>
      <c r="X48" s="6">
        <v>4</v>
      </c>
      <c r="Y48" s="6">
        <v>5</v>
      </c>
      <c r="Z48" s="6" t="s">
        <v>84</v>
      </c>
      <c r="AA48" s="8">
        <f t="shared" si="10"/>
        <v>3.5</v>
      </c>
      <c r="AB48" s="8">
        <f t="shared" si="11"/>
        <v>85</v>
      </c>
      <c r="AC48" s="9">
        <f t="shared" si="12"/>
        <v>2.9750000000000001</v>
      </c>
      <c r="AG48" s="8">
        <f t="shared" si="13"/>
        <v>0</v>
      </c>
      <c r="AH48" s="8">
        <f t="shared" si="14"/>
        <v>0</v>
      </c>
      <c r="AI48" s="9">
        <f t="shared" si="15"/>
        <v>0</v>
      </c>
      <c r="AJ48" s="6">
        <v>6</v>
      </c>
      <c r="AK48" s="6">
        <v>70</v>
      </c>
      <c r="AL48" s="6" t="s">
        <v>187</v>
      </c>
      <c r="AM48" s="8">
        <f t="shared" si="16"/>
        <v>2.5</v>
      </c>
      <c r="AN48" s="8">
        <f t="shared" si="17"/>
        <v>1190</v>
      </c>
      <c r="AO48" s="9">
        <f t="shared" si="18"/>
        <v>29.75</v>
      </c>
      <c r="AS48" s="8">
        <f t="shared" si="19"/>
        <v>0</v>
      </c>
      <c r="AT48" s="8">
        <f t="shared" si="20"/>
        <v>0</v>
      </c>
      <c r="AU48" s="9">
        <f t="shared" si="21"/>
        <v>0</v>
      </c>
      <c r="AV48" s="20"/>
      <c r="AW48" s="9">
        <f t="shared" si="22"/>
        <v>36.225000000000001</v>
      </c>
      <c r="AX48" s="18">
        <f t="shared" si="23"/>
        <v>2.6345454545454543</v>
      </c>
      <c r="AY48" s="7">
        <f t="shared" si="24"/>
        <v>14.490000000000002</v>
      </c>
      <c r="AZ48" s="22"/>
      <c r="BA48" s="6">
        <v>2.44</v>
      </c>
      <c r="BB48" s="7">
        <f t="shared" si="25"/>
        <v>48.8</v>
      </c>
      <c r="BF48" s="7">
        <f t="shared" si="26"/>
        <v>0</v>
      </c>
      <c r="BG48" s="22"/>
      <c r="BH48" s="22">
        <v>0</v>
      </c>
      <c r="BI48" s="7">
        <f t="shared" si="27"/>
        <v>0</v>
      </c>
      <c r="BJ48" s="7">
        <f t="shared" si="28"/>
        <v>4.3500000000000005</v>
      </c>
      <c r="BK48" s="7">
        <f t="shared" si="29"/>
        <v>2.61</v>
      </c>
    </row>
    <row r="49" spans="1:63" x14ac:dyDescent="0.25">
      <c r="A49" s="11">
        <v>2.1</v>
      </c>
      <c r="B49" s="6" t="s">
        <v>199</v>
      </c>
      <c r="C49" s="6" t="s">
        <v>169</v>
      </c>
      <c r="D49" s="7">
        <f t="shared" si="3"/>
        <v>0</v>
      </c>
      <c r="E49" s="7" t="str">
        <f t="shared" si="4"/>
        <v xml:space="preserve"> </v>
      </c>
      <c r="F49" s="8" t="str">
        <f t="shared" si="5"/>
        <v xml:space="preserve"> </v>
      </c>
      <c r="G49" s="8" t="str">
        <f t="shared" si="6"/>
        <v xml:space="preserve"> </v>
      </c>
      <c r="H49" s="22">
        <v>30</v>
      </c>
      <c r="I49" s="7">
        <f>(AY49+BB49+BF49+BI49+BJ49+BK49)</f>
        <v>70.25</v>
      </c>
      <c r="J49" s="7">
        <f>H49-I49</f>
        <v>-40.25</v>
      </c>
      <c r="K49" s="7">
        <f>J49*0.67</f>
        <v>-26.967500000000001</v>
      </c>
      <c r="O49" s="23" t="s">
        <v>186</v>
      </c>
      <c r="P49" s="23"/>
      <c r="Q49" s="23">
        <v>43168</v>
      </c>
      <c r="R49" s="6">
        <v>6</v>
      </c>
      <c r="S49" s="6">
        <v>5</v>
      </c>
      <c r="T49" s="6" t="s">
        <v>84</v>
      </c>
      <c r="U49" s="8">
        <f t="shared" si="7"/>
        <v>3.5</v>
      </c>
      <c r="V49" s="8">
        <f t="shared" si="8"/>
        <v>100</v>
      </c>
      <c r="W49" s="9">
        <f t="shared" si="9"/>
        <v>3.5</v>
      </c>
      <c r="X49" s="6">
        <v>4</v>
      </c>
      <c r="Y49" s="6">
        <v>5</v>
      </c>
      <c r="Z49" s="6" t="s">
        <v>84</v>
      </c>
      <c r="AA49" s="8">
        <f t="shared" si="10"/>
        <v>3.5</v>
      </c>
      <c r="AB49" s="8">
        <f t="shared" si="11"/>
        <v>85</v>
      </c>
      <c r="AC49" s="9">
        <f t="shared" si="12"/>
        <v>2.9750000000000001</v>
      </c>
      <c r="AG49" s="8">
        <f t="shared" si="13"/>
        <v>0</v>
      </c>
      <c r="AH49" s="8">
        <f t="shared" si="14"/>
        <v>0</v>
      </c>
      <c r="AI49" s="9">
        <f t="shared" si="15"/>
        <v>0</v>
      </c>
      <c r="AJ49" s="6">
        <v>6</v>
      </c>
      <c r="AK49" s="6">
        <v>70</v>
      </c>
      <c r="AL49" s="6" t="s">
        <v>187</v>
      </c>
      <c r="AM49" s="8">
        <f t="shared" si="16"/>
        <v>2.5</v>
      </c>
      <c r="AN49" s="8">
        <f t="shared" si="17"/>
        <v>1190</v>
      </c>
      <c r="AO49" s="9">
        <f t="shared" si="18"/>
        <v>29.75</v>
      </c>
      <c r="AS49" s="8">
        <f t="shared" si="19"/>
        <v>0</v>
      </c>
      <c r="AT49" s="8">
        <f t="shared" si="20"/>
        <v>0</v>
      </c>
      <c r="AU49" s="9">
        <f t="shared" si="21"/>
        <v>0</v>
      </c>
      <c r="AV49" s="20"/>
      <c r="AW49" s="9">
        <f t="shared" si="22"/>
        <v>36.225000000000001</v>
      </c>
      <c r="AX49" s="18">
        <f t="shared" si="23"/>
        <v>2.6345454545454543</v>
      </c>
      <c r="AY49" s="7">
        <f t="shared" si="24"/>
        <v>14.490000000000002</v>
      </c>
      <c r="AZ49" s="22"/>
      <c r="BA49" s="6">
        <v>2.44</v>
      </c>
      <c r="BB49" s="7">
        <f t="shared" si="25"/>
        <v>48.8</v>
      </c>
      <c r="BF49" s="7">
        <f t="shared" si="26"/>
        <v>0</v>
      </c>
      <c r="BG49" s="22"/>
      <c r="BH49" s="22">
        <v>0</v>
      </c>
      <c r="BI49" s="7">
        <f t="shared" si="27"/>
        <v>0</v>
      </c>
      <c r="BJ49" s="7">
        <f t="shared" si="28"/>
        <v>4.3500000000000005</v>
      </c>
      <c r="BK49" s="7">
        <f t="shared" si="29"/>
        <v>2.61</v>
      </c>
    </row>
    <row r="50" spans="1:63" x14ac:dyDescent="0.25">
      <c r="A50" s="10">
        <v>3.01</v>
      </c>
      <c r="B50" s="6" t="s">
        <v>2</v>
      </c>
      <c r="C50" s="6" t="s">
        <v>169</v>
      </c>
      <c r="D50" s="7">
        <f t="shared" si="3"/>
        <v>54.066666666666663</v>
      </c>
      <c r="E50" s="7" t="str">
        <f t="shared" si="4"/>
        <v xml:space="preserve"> </v>
      </c>
      <c r="F50" s="8" t="str">
        <f t="shared" si="5"/>
        <v xml:space="preserve"> </v>
      </c>
      <c r="G50" s="8" t="str">
        <f t="shared" si="6"/>
        <v xml:space="preserve"> </v>
      </c>
      <c r="H50" s="22">
        <v>100</v>
      </c>
      <c r="I50" s="7">
        <f>(AY50+BB50+BF50+BI50+BJ50+BK50)</f>
        <v>67.56</v>
      </c>
      <c r="J50" s="7">
        <f>H50-I50</f>
        <v>32.44</v>
      </c>
      <c r="K50" s="7">
        <f>J50*0.67</f>
        <v>21.7348</v>
      </c>
      <c r="O50" s="23"/>
      <c r="P50" s="23"/>
      <c r="Q50" s="23"/>
      <c r="U50" s="8">
        <f t="shared" si="7"/>
        <v>0</v>
      </c>
      <c r="V50" s="8">
        <f t="shared" si="8"/>
        <v>0</v>
      </c>
      <c r="W50" s="9">
        <f t="shared" si="9"/>
        <v>0</v>
      </c>
      <c r="AA50" s="8">
        <f t="shared" si="10"/>
        <v>0</v>
      </c>
      <c r="AB50" s="8">
        <f t="shared" si="11"/>
        <v>0</v>
      </c>
      <c r="AC50" s="9">
        <f t="shared" si="12"/>
        <v>0</v>
      </c>
      <c r="AG50" s="8">
        <f t="shared" si="13"/>
        <v>0</v>
      </c>
      <c r="AH50" s="8">
        <f t="shared" si="14"/>
        <v>0</v>
      </c>
      <c r="AI50" s="9">
        <f t="shared" si="15"/>
        <v>0</v>
      </c>
      <c r="AM50" s="8">
        <f t="shared" si="16"/>
        <v>0</v>
      </c>
      <c r="AN50" s="8">
        <f t="shared" si="17"/>
        <v>0</v>
      </c>
      <c r="AO50" s="9">
        <f t="shared" si="18"/>
        <v>0</v>
      </c>
      <c r="AS50" s="8">
        <f t="shared" si="19"/>
        <v>0</v>
      </c>
      <c r="AT50" s="8">
        <f t="shared" si="20"/>
        <v>0</v>
      </c>
      <c r="AU50" s="9">
        <f t="shared" si="21"/>
        <v>0</v>
      </c>
      <c r="AV50" s="20"/>
      <c r="AW50" s="9">
        <f t="shared" si="22"/>
        <v>0</v>
      </c>
      <c r="AX50" s="18">
        <f t="shared" si="23"/>
        <v>0</v>
      </c>
      <c r="AY50" s="7">
        <f t="shared" si="24"/>
        <v>0</v>
      </c>
      <c r="AZ50" s="22"/>
      <c r="BA50" s="6">
        <v>2.68</v>
      </c>
      <c r="BB50" s="7">
        <f t="shared" si="25"/>
        <v>53.6</v>
      </c>
      <c r="BF50" s="7">
        <f t="shared" si="26"/>
        <v>0</v>
      </c>
      <c r="BG50" s="22"/>
      <c r="BH50" s="22" t="s">
        <v>181</v>
      </c>
      <c r="BI50" s="7">
        <v>7</v>
      </c>
      <c r="BJ50" s="7">
        <f t="shared" si="28"/>
        <v>4.3500000000000005</v>
      </c>
      <c r="BK50" s="7">
        <f t="shared" si="29"/>
        <v>2.61</v>
      </c>
    </row>
    <row r="51" spans="1:63" x14ac:dyDescent="0.25">
      <c r="A51" s="10">
        <v>3.01</v>
      </c>
      <c r="B51" s="6" t="s">
        <v>3</v>
      </c>
      <c r="C51" s="6" t="s">
        <v>221</v>
      </c>
      <c r="D51" s="7">
        <f t="shared" si="3"/>
        <v>92.058000000000007</v>
      </c>
      <c r="E51" s="7">
        <f t="shared" si="4"/>
        <v>27.205199999999998</v>
      </c>
      <c r="F51" s="8">
        <f t="shared" si="5"/>
        <v>30</v>
      </c>
      <c r="G51" s="8" t="str">
        <f t="shared" si="6"/>
        <v>NO</v>
      </c>
      <c r="H51" s="22">
        <v>150</v>
      </c>
      <c r="I51" s="7">
        <f t="shared" ref="I51:I58" si="51">(AY51+BB51+BF51+BI51+BJ51+BK51)</f>
        <v>67.56</v>
      </c>
      <c r="J51" s="7">
        <f t="shared" ref="J51:J58" si="52">H51-I51</f>
        <v>82.44</v>
      </c>
      <c r="K51" s="7">
        <f t="shared" ref="K51:K58" si="53">J51*0.67</f>
        <v>55.2348</v>
      </c>
      <c r="O51" s="23"/>
      <c r="P51" s="23"/>
      <c r="Q51" s="23"/>
      <c r="U51" s="8">
        <f t="shared" si="7"/>
        <v>0</v>
      </c>
      <c r="V51" s="8">
        <f t="shared" si="8"/>
        <v>0</v>
      </c>
      <c r="W51" s="9">
        <f t="shared" si="9"/>
        <v>0</v>
      </c>
      <c r="AA51" s="8">
        <f t="shared" si="10"/>
        <v>0</v>
      </c>
      <c r="AB51" s="8">
        <f t="shared" si="11"/>
        <v>0</v>
      </c>
      <c r="AC51" s="9">
        <f t="shared" si="12"/>
        <v>0</v>
      </c>
      <c r="AG51" s="8">
        <f t="shared" si="13"/>
        <v>0</v>
      </c>
      <c r="AH51" s="8">
        <f t="shared" si="14"/>
        <v>0</v>
      </c>
      <c r="AI51" s="9">
        <f t="shared" si="15"/>
        <v>0</v>
      </c>
      <c r="AM51" s="8">
        <f t="shared" si="16"/>
        <v>0</v>
      </c>
      <c r="AN51" s="8">
        <f t="shared" si="17"/>
        <v>0</v>
      </c>
      <c r="AO51" s="9">
        <f t="shared" si="18"/>
        <v>0</v>
      </c>
      <c r="AS51" s="8">
        <f t="shared" si="19"/>
        <v>0</v>
      </c>
      <c r="AT51" s="8">
        <f t="shared" si="20"/>
        <v>0</v>
      </c>
      <c r="AU51" s="9">
        <f t="shared" si="21"/>
        <v>0</v>
      </c>
      <c r="AV51" s="20"/>
      <c r="AW51" s="9">
        <f t="shared" si="22"/>
        <v>0</v>
      </c>
      <c r="AX51" s="18">
        <f t="shared" si="23"/>
        <v>0</v>
      </c>
      <c r="AY51" s="7">
        <f t="shared" si="24"/>
        <v>0</v>
      </c>
      <c r="AZ51" s="22"/>
      <c r="BA51" s="6">
        <v>2.68</v>
      </c>
      <c r="BB51" s="7">
        <f t="shared" si="25"/>
        <v>53.6</v>
      </c>
      <c r="BF51" s="7">
        <f t="shared" si="26"/>
        <v>0</v>
      </c>
      <c r="BG51" s="22"/>
      <c r="BH51" s="22"/>
      <c r="BI51" s="7">
        <v>7</v>
      </c>
      <c r="BJ51" s="7">
        <f t="shared" si="28"/>
        <v>4.3500000000000005</v>
      </c>
      <c r="BK51" s="7">
        <f t="shared" si="29"/>
        <v>2.61</v>
      </c>
    </row>
    <row r="52" spans="1:63" x14ac:dyDescent="0.25">
      <c r="A52" s="10">
        <v>3.01</v>
      </c>
      <c r="B52" s="6" t="s">
        <v>176</v>
      </c>
      <c r="C52" s="6" t="s">
        <v>169</v>
      </c>
      <c r="D52" s="7">
        <f t="shared" si="3"/>
        <v>95.733333333333334</v>
      </c>
      <c r="E52" s="7" t="str">
        <f t="shared" si="4"/>
        <v xml:space="preserve"> </v>
      </c>
      <c r="F52" s="8" t="str">
        <f t="shared" si="5"/>
        <v xml:space="preserve"> </v>
      </c>
      <c r="G52" s="8" t="str">
        <f t="shared" si="6"/>
        <v xml:space="preserve"> </v>
      </c>
      <c r="H52" s="22">
        <v>125</v>
      </c>
      <c r="I52" s="7">
        <f t="shared" si="51"/>
        <v>67.56</v>
      </c>
      <c r="J52" s="7">
        <f t="shared" si="52"/>
        <v>57.44</v>
      </c>
      <c r="K52" s="7">
        <f t="shared" si="53"/>
        <v>38.4848</v>
      </c>
      <c r="O52" s="23"/>
      <c r="P52" s="23"/>
      <c r="Q52" s="23"/>
      <c r="U52" s="8">
        <f t="shared" si="7"/>
        <v>0</v>
      </c>
      <c r="V52" s="8">
        <f t="shared" si="8"/>
        <v>0</v>
      </c>
      <c r="W52" s="9">
        <f t="shared" si="9"/>
        <v>0</v>
      </c>
      <c r="AA52" s="8">
        <f t="shared" si="10"/>
        <v>0</v>
      </c>
      <c r="AB52" s="8">
        <f t="shared" si="11"/>
        <v>0</v>
      </c>
      <c r="AC52" s="9">
        <f t="shared" si="12"/>
        <v>0</v>
      </c>
      <c r="AG52" s="8">
        <f t="shared" si="13"/>
        <v>0</v>
      </c>
      <c r="AH52" s="8">
        <f t="shared" si="14"/>
        <v>0</v>
      </c>
      <c r="AI52" s="9">
        <f t="shared" si="15"/>
        <v>0</v>
      </c>
      <c r="AM52" s="8">
        <f t="shared" si="16"/>
        <v>0</v>
      </c>
      <c r="AN52" s="8">
        <f t="shared" si="17"/>
        <v>0</v>
      </c>
      <c r="AO52" s="9">
        <f t="shared" si="18"/>
        <v>0</v>
      </c>
      <c r="AS52" s="8">
        <f t="shared" si="19"/>
        <v>0</v>
      </c>
      <c r="AT52" s="8">
        <f t="shared" si="20"/>
        <v>0</v>
      </c>
      <c r="AU52" s="9">
        <f t="shared" si="21"/>
        <v>0</v>
      </c>
      <c r="AV52" s="20"/>
      <c r="AW52" s="9">
        <f t="shared" si="22"/>
        <v>0</v>
      </c>
      <c r="AX52" s="18">
        <f t="shared" si="23"/>
        <v>0</v>
      </c>
      <c r="AY52" s="7">
        <f t="shared" si="24"/>
        <v>0</v>
      </c>
      <c r="AZ52" s="22"/>
      <c r="BA52" s="6">
        <v>2.68</v>
      </c>
      <c r="BB52" s="7">
        <f t="shared" si="25"/>
        <v>53.6</v>
      </c>
      <c r="BF52" s="7">
        <f t="shared" si="26"/>
        <v>0</v>
      </c>
      <c r="BG52" s="22"/>
      <c r="BH52" s="22"/>
      <c r="BI52" s="7">
        <v>7</v>
      </c>
      <c r="BJ52" s="7">
        <f t="shared" si="28"/>
        <v>4.3500000000000005</v>
      </c>
      <c r="BK52" s="7">
        <f t="shared" si="29"/>
        <v>2.61</v>
      </c>
    </row>
    <row r="53" spans="1:63" x14ac:dyDescent="0.25">
      <c r="A53" s="10">
        <v>3.01</v>
      </c>
      <c r="B53" s="6" t="s">
        <v>197</v>
      </c>
      <c r="C53" s="6" t="s">
        <v>169</v>
      </c>
      <c r="D53" s="7">
        <f t="shared" si="3"/>
        <v>0</v>
      </c>
      <c r="E53" s="7" t="str">
        <f t="shared" si="4"/>
        <v xml:space="preserve"> </v>
      </c>
      <c r="F53" s="8" t="str">
        <f t="shared" si="5"/>
        <v xml:space="preserve"> </v>
      </c>
      <c r="G53" s="8" t="str">
        <f t="shared" si="6"/>
        <v xml:space="preserve"> </v>
      </c>
      <c r="H53" s="22">
        <v>30</v>
      </c>
      <c r="I53" s="7">
        <f t="shared" si="51"/>
        <v>67.56</v>
      </c>
      <c r="J53" s="7">
        <f t="shared" si="52"/>
        <v>-37.56</v>
      </c>
      <c r="K53" s="7">
        <f t="shared" si="53"/>
        <v>-25.165200000000002</v>
      </c>
      <c r="O53" s="23"/>
      <c r="P53" s="23"/>
      <c r="Q53" s="23"/>
      <c r="U53" s="8">
        <f t="shared" si="7"/>
        <v>0</v>
      </c>
      <c r="V53" s="8">
        <f t="shared" si="8"/>
        <v>0</v>
      </c>
      <c r="W53" s="9">
        <f t="shared" si="9"/>
        <v>0</v>
      </c>
      <c r="AA53" s="8">
        <f t="shared" si="10"/>
        <v>0</v>
      </c>
      <c r="AB53" s="8">
        <f t="shared" si="11"/>
        <v>0</v>
      </c>
      <c r="AC53" s="9">
        <f t="shared" si="12"/>
        <v>0</v>
      </c>
      <c r="AG53" s="8">
        <f t="shared" si="13"/>
        <v>0</v>
      </c>
      <c r="AH53" s="8">
        <f t="shared" si="14"/>
        <v>0</v>
      </c>
      <c r="AI53" s="9">
        <f t="shared" si="15"/>
        <v>0</v>
      </c>
      <c r="AM53" s="8">
        <f t="shared" si="16"/>
        <v>0</v>
      </c>
      <c r="AN53" s="8">
        <f t="shared" si="17"/>
        <v>0</v>
      </c>
      <c r="AO53" s="9">
        <f t="shared" si="18"/>
        <v>0</v>
      </c>
      <c r="AS53" s="8">
        <f t="shared" si="19"/>
        <v>0</v>
      </c>
      <c r="AT53" s="8">
        <f t="shared" si="20"/>
        <v>0</v>
      </c>
      <c r="AU53" s="9">
        <f t="shared" si="21"/>
        <v>0</v>
      </c>
      <c r="AV53" s="20"/>
      <c r="AW53" s="9">
        <f t="shared" si="22"/>
        <v>0</v>
      </c>
      <c r="AX53" s="18">
        <f t="shared" si="23"/>
        <v>0</v>
      </c>
      <c r="AY53" s="7">
        <f t="shared" si="24"/>
        <v>0</v>
      </c>
      <c r="AZ53" s="22"/>
      <c r="BA53" s="6">
        <v>2.68</v>
      </c>
      <c r="BB53" s="7">
        <f t="shared" si="25"/>
        <v>53.6</v>
      </c>
      <c r="BF53" s="7">
        <f t="shared" si="26"/>
        <v>0</v>
      </c>
      <c r="BG53" s="22"/>
      <c r="BH53" s="22"/>
      <c r="BI53" s="7">
        <v>7</v>
      </c>
      <c r="BJ53" s="7">
        <f t="shared" si="28"/>
        <v>4.3500000000000005</v>
      </c>
      <c r="BK53" s="7">
        <f t="shared" si="29"/>
        <v>2.61</v>
      </c>
    </row>
    <row r="54" spans="1:63" x14ac:dyDescent="0.25">
      <c r="A54" s="10">
        <v>3.02</v>
      </c>
      <c r="B54" s="6" t="s">
        <v>192</v>
      </c>
      <c r="C54" s="6" t="s">
        <v>169</v>
      </c>
      <c r="D54" s="7">
        <f t="shared" si="3"/>
        <v>47.733333333333334</v>
      </c>
      <c r="E54" s="7" t="str">
        <f t="shared" si="4"/>
        <v xml:space="preserve"> </v>
      </c>
      <c r="F54" s="8" t="str">
        <f t="shared" si="5"/>
        <v xml:space="preserve"> </v>
      </c>
      <c r="G54" s="8" t="str">
        <f t="shared" si="6"/>
        <v xml:space="preserve"> </v>
      </c>
      <c r="H54" s="22">
        <v>100</v>
      </c>
      <c r="I54" s="7">
        <f t="shared" si="51"/>
        <v>71.36</v>
      </c>
      <c r="J54" s="7">
        <f t="shared" si="52"/>
        <v>28.64</v>
      </c>
      <c r="K54" s="7">
        <f t="shared" si="53"/>
        <v>19.188800000000001</v>
      </c>
      <c r="O54" s="23"/>
      <c r="P54" s="23"/>
      <c r="Q54" s="23"/>
      <c r="U54" s="8">
        <f t="shared" si="7"/>
        <v>0</v>
      </c>
      <c r="V54" s="8">
        <f t="shared" si="8"/>
        <v>0</v>
      </c>
      <c r="W54" s="9">
        <f t="shared" si="9"/>
        <v>0</v>
      </c>
      <c r="AA54" s="8">
        <f t="shared" si="10"/>
        <v>0</v>
      </c>
      <c r="AB54" s="8">
        <f t="shared" si="11"/>
        <v>0</v>
      </c>
      <c r="AC54" s="9">
        <f t="shared" si="12"/>
        <v>0</v>
      </c>
      <c r="AG54" s="8">
        <f t="shared" si="13"/>
        <v>0</v>
      </c>
      <c r="AH54" s="8">
        <f t="shared" si="14"/>
        <v>0</v>
      </c>
      <c r="AI54" s="9">
        <f t="shared" si="15"/>
        <v>0</v>
      </c>
      <c r="AM54" s="8">
        <f t="shared" si="16"/>
        <v>0</v>
      </c>
      <c r="AN54" s="8">
        <f t="shared" si="17"/>
        <v>0</v>
      </c>
      <c r="AO54" s="9">
        <f t="shared" si="18"/>
        <v>0</v>
      </c>
      <c r="AS54" s="8">
        <f t="shared" si="19"/>
        <v>0</v>
      </c>
      <c r="AT54" s="8">
        <f t="shared" si="20"/>
        <v>0</v>
      </c>
      <c r="AU54" s="9">
        <f t="shared" si="21"/>
        <v>0</v>
      </c>
      <c r="AV54" s="20"/>
      <c r="AW54" s="9">
        <f t="shared" si="22"/>
        <v>0</v>
      </c>
      <c r="AX54" s="18">
        <f t="shared" si="23"/>
        <v>0</v>
      </c>
      <c r="AY54" s="7">
        <f t="shared" si="24"/>
        <v>0</v>
      </c>
      <c r="AZ54" s="22"/>
      <c r="BA54" s="6">
        <v>2.87</v>
      </c>
      <c r="BB54" s="7">
        <f t="shared" si="25"/>
        <v>57.400000000000006</v>
      </c>
      <c r="BF54" s="7">
        <f t="shared" si="26"/>
        <v>0</v>
      </c>
      <c r="BG54" s="22"/>
      <c r="BH54" s="22"/>
      <c r="BI54" s="7">
        <v>7</v>
      </c>
      <c r="BJ54" s="7">
        <f t="shared" si="28"/>
        <v>4.3500000000000005</v>
      </c>
      <c r="BK54" s="7">
        <f t="shared" si="29"/>
        <v>2.61</v>
      </c>
    </row>
    <row r="55" spans="1:63" x14ac:dyDescent="0.25">
      <c r="A55" s="10">
        <v>3.02</v>
      </c>
      <c r="B55" s="6" t="s">
        <v>172</v>
      </c>
      <c r="C55" s="6" t="s">
        <v>169</v>
      </c>
      <c r="D55" s="7">
        <f t="shared" si="3"/>
        <v>0</v>
      </c>
      <c r="E55" s="7" t="str">
        <f t="shared" si="4"/>
        <v xml:space="preserve"> </v>
      </c>
      <c r="F55" s="8" t="str">
        <f t="shared" si="5"/>
        <v xml:space="preserve"> </v>
      </c>
      <c r="G55" s="8" t="str">
        <f t="shared" si="6"/>
        <v xml:space="preserve"> </v>
      </c>
      <c r="H55" s="22">
        <v>50</v>
      </c>
      <c r="I55" s="7">
        <f t="shared" si="51"/>
        <v>71.36</v>
      </c>
      <c r="J55" s="7">
        <f t="shared" si="52"/>
        <v>-21.36</v>
      </c>
      <c r="K55" s="7">
        <f t="shared" si="53"/>
        <v>-14.311200000000001</v>
      </c>
      <c r="O55" s="23"/>
      <c r="P55" s="23"/>
      <c r="Q55" s="23"/>
      <c r="U55" s="8">
        <f t="shared" si="7"/>
        <v>0</v>
      </c>
      <c r="V55" s="8">
        <f t="shared" si="8"/>
        <v>0</v>
      </c>
      <c r="W55" s="9">
        <f t="shared" si="9"/>
        <v>0</v>
      </c>
      <c r="AA55" s="8">
        <f t="shared" si="10"/>
        <v>0</v>
      </c>
      <c r="AB55" s="8">
        <f t="shared" si="11"/>
        <v>0</v>
      </c>
      <c r="AC55" s="9">
        <f t="shared" si="12"/>
        <v>0</v>
      </c>
      <c r="AG55" s="8">
        <f t="shared" si="13"/>
        <v>0</v>
      </c>
      <c r="AH55" s="8">
        <f t="shared" si="14"/>
        <v>0</v>
      </c>
      <c r="AI55" s="9">
        <f t="shared" si="15"/>
        <v>0</v>
      </c>
      <c r="AM55" s="8">
        <f t="shared" si="16"/>
        <v>0</v>
      </c>
      <c r="AN55" s="8">
        <f t="shared" si="17"/>
        <v>0</v>
      </c>
      <c r="AO55" s="9">
        <f t="shared" si="18"/>
        <v>0</v>
      </c>
      <c r="AS55" s="8">
        <f t="shared" si="19"/>
        <v>0</v>
      </c>
      <c r="AT55" s="8">
        <f t="shared" si="20"/>
        <v>0</v>
      </c>
      <c r="AU55" s="9">
        <f t="shared" si="21"/>
        <v>0</v>
      </c>
      <c r="AV55" s="20"/>
      <c r="AW55" s="9">
        <f t="shared" si="22"/>
        <v>0</v>
      </c>
      <c r="AX55" s="18">
        <f t="shared" si="23"/>
        <v>0</v>
      </c>
      <c r="AY55" s="7">
        <f t="shared" si="24"/>
        <v>0</v>
      </c>
      <c r="AZ55" s="22"/>
      <c r="BA55" s="6">
        <v>2.87</v>
      </c>
      <c r="BB55" s="7">
        <f t="shared" si="25"/>
        <v>57.400000000000006</v>
      </c>
      <c r="BF55" s="7">
        <f t="shared" si="26"/>
        <v>0</v>
      </c>
      <c r="BG55" s="22"/>
      <c r="BH55" s="22"/>
      <c r="BI55" s="7">
        <v>7</v>
      </c>
      <c r="BJ55" s="7">
        <f t="shared" si="28"/>
        <v>4.3500000000000005</v>
      </c>
      <c r="BK55" s="7">
        <f t="shared" si="29"/>
        <v>2.61</v>
      </c>
    </row>
    <row r="56" spans="1:63" x14ac:dyDescent="0.25">
      <c r="A56" s="10">
        <v>3.02</v>
      </c>
      <c r="B56" s="6" t="s">
        <v>196</v>
      </c>
      <c r="C56" s="6" t="s">
        <v>169</v>
      </c>
      <c r="D56" s="7">
        <f t="shared" si="3"/>
        <v>47.733333333333334</v>
      </c>
      <c r="E56" s="7" t="str">
        <f t="shared" si="4"/>
        <v xml:space="preserve"> </v>
      </c>
      <c r="F56" s="8" t="str">
        <f t="shared" si="5"/>
        <v xml:space="preserve"> </v>
      </c>
      <c r="G56" s="8" t="str">
        <f t="shared" si="6"/>
        <v xml:space="preserve"> </v>
      </c>
      <c r="H56" s="22">
        <v>100</v>
      </c>
      <c r="I56" s="7">
        <f t="shared" si="51"/>
        <v>71.36</v>
      </c>
      <c r="J56" s="7">
        <f t="shared" si="52"/>
        <v>28.64</v>
      </c>
      <c r="K56" s="7">
        <f t="shared" si="53"/>
        <v>19.188800000000001</v>
      </c>
      <c r="O56" s="23"/>
      <c r="P56" s="23"/>
      <c r="Q56" s="23"/>
      <c r="U56" s="8">
        <f t="shared" si="7"/>
        <v>0</v>
      </c>
      <c r="V56" s="8">
        <f t="shared" si="8"/>
        <v>0</v>
      </c>
      <c r="W56" s="9">
        <f t="shared" si="9"/>
        <v>0</v>
      </c>
      <c r="AA56" s="8">
        <f t="shared" si="10"/>
        <v>0</v>
      </c>
      <c r="AB56" s="8">
        <f t="shared" si="11"/>
        <v>0</v>
      </c>
      <c r="AC56" s="9">
        <f t="shared" si="12"/>
        <v>0</v>
      </c>
      <c r="AG56" s="8">
        <f t="shared" si="13"/>
        <v>0</v>
      </c>
      <c r="AH56" s="8">
        <f t="shared" si="14"/>
        <v>0</v>
      </c>
      <c r="AI56" s="9">
        <f t="shared" si="15"/>
        <v>0</v>
      </c>
      <c r="AM56" s="8">
        <f t="shared" si="16"/>
        <v>0</v>
      </c>
      <c r="AN56" s="8">
        <f t="shared" si="17"/>
        <v>0</v>
      </c>
      <c r="AO56" s="9">
        <f t="shared" si="18"/>
        <v>0</v>
      </c>
      <c r="AS56" s="8">
        <f t="shared" si="19"/>
        <v>0</v>
      </c>
      <c r="AT56" s="8">
        <f t="shared" si="20"/>
        <v>0</v>
      </c>
      <c r="AU56" s="9">
        <f t="shared" si="21"/>
        <v>0</v>
      </c>
      <c r="AV56" s="20"/>
      <c r="AW56" s="9">
        <f t="shared" si="22"/>
        <v>0</v>
      </c>
      <c r="AX56" s="18">
        <f t="shared" si="23"/>
        <v>0</v>
      </c>
      <c r="AY56" s="7">
        <f t="shared" si="24"/>
        <v>0</v>
      </c>
      <c r="AZ56" s="22"/>
      <c r="BA56" s="6">
        <v>2.87</v>
      </c>
      <c r="BB56" s="7">
        <f t="shared" si="25"/>
        <v>57.400000000000006</v>
      </c>
      <c r="BF56" s="7">
        <f t="shared" si="26"/>
        <v>0</v>
      </c>
      <c r="BG56" s="22"/>
      <c r="BH56" s="22"/>
      <c r="BI56" s="7">
        <v>7</v>
      </c>
      <c r="BJ56" s="7">
        <f t="shared" si="28"/>
        <v>4.3500000000000005</v>
      </c>
      <c r="BK56" s="7">
        <f t="shared" si="29"/>
        <v>2.61</v>
      </c>
    </row>
    <row r="57" spans="1:63" x14ac:dyDescent="0.25">
      <c r="A57" s="10">
        <v>3.02</v>
      </c>
      <c r="B57" s="6" t="s">
        <v>195</v>
      </c>
      <c r="C57" s="6" t="s">
        <v>169</v>
      </c>
      <c r="D57" s="7">
        <f t="shared" si="3"/>
        <v>89.4</v>
      </c>
      <c r="E57" s="7" t="str">
        <f t="shared" si="4"/>
        <v xml:space="preserve"> </v>
      </c>
      <c r="F57" s="8" t="str">
        <f t="shared" si="5"/>
        <v xml:space="preserve"> </v>
      </c>
      <c r="G57" s="8" t="str">
        <f t="shared" si="6"/>
        <v xml:space="preserve"> </v>
      </c>
      <c r="H57" s="22">
        <v>125</v>
      </c>
      <c r="I57" s="7">
        <f t="shared" si="51"/>
        <v>71.36</v>
      </c>
      <c r="J57" s="7">
        <f t="shared" si="52"/>
        <v>53.64</v>
      </c>
      <c r="K57" s="7">
        <f t="shared" si="53"/>
        <v>35.938800000000001</v>
      </c>
      <c r="O57" s="23"/>
      <c r="P57" s="23"/>
      <c r="Q57" s="23"/>
      <c r="U57" s="8">
        <f t="shared" si="7"/>
        <v>0</v>
      </c>
      <c r="V57" s="8">
        <f t="shared" si="8"/>
        <v>0</v>
      </c>
      <c r="W57" s="9">
        <f t="shared" si="9"/>
        <v>0</v>
      </c>
      <c r="AA57" s="8">
        <f t="shared" si="10"/>
        <v>0</v>
      </c>
      <c r="AB57" s="8">
        <f t="shared" si="11"/>
        <v>0</v>
      </c>
      <c r="AC57" s="9">
        <f t="shared" si="12"/>
        <v>0</v>
      </c>
      <c r="AG57" s="8">
        <f t="shared" si="13"/>
        <v>0</v>
      </c>
      <c r="AH57" s="8">
        <f t="shared" si="14"/>
        <v>0</v>
      </c>
      <c r="AI57" s="9">
        <f t="shared" si="15"/>
        <v>0</v>
      </c>
      <c r="AM57" s="8">
        <f t="shared" si="16"/>
        <v>0</v>
      </c>
      <c r="AN57" s="8">
        <f t="shared" si="17"/>
        <v>0</v>
      </c>
      <c r="AO57" s="9">
        <f t="shared" si="18"/>
        <v>0</v>
      </c>
      <c r="AS57" s="8">
        <f t="shared" si="19"/>
        <v>0</v>
      </c>
      <c r="AT57" s="8">
        <f t="shared" si="20"/>
        <v>0</v>
      </c>
      <c r="AU57" s="9">
        <f t="shared" si="21"/>
        <v>0</v>
      </c>
      <c r="AV57" s="20"/>
      <c r="AW57" s="9">
        <f t="shared" si="22"/>
        <v>0</v>
      </c>
      <c r="AX57" s="18">
        <f t="shared" si="23"/>
        <v>0</v>
      </c>
      <c r="AY57" s="7">
        <f t="shared" si="24"/>
        <v>0</v>
      </c>
      <c r="AZ57" s="22"/>
      <c r="BA57" s="6">
        <v>2.87</v>
      </c>
      <c r="BB57" s="7">
        <f t="shared" si="25"/>
        <v>57.400000000000006</v>
      </c>
      <c r="BF57" s="7">
        <f t="shared" si="26"/>
        <v>0</v>
      </c>
      <c r="BG57" s="22"/>
      <c r="BH57" s="22"/>
      <c r="BI57" s="7">
        <v>7</v>
      </c>
      <c r="BJ57" s="7">
        <f t="shared" si="28"/>
        <v>4.3500000000000005</v>
      </c>
      <c r="BK57" s="7">
        <f t="shared" si="29"/>
        <v>2.61</v>
      </c>
    </row>
    <row r="58" spans="1:63" x14ac:dyDescent="0.25">
      <c r="A58" s="10">
        <v>3.02</v>
      </c>
      <c r="B58" s="6" t="s">
        <v>194</v>
      </c>
      <c r="C58" s="6" t="s">
        <v>169</v>
      </c>
      <c r="D58" s="7">
        <f t="shared" si="3"/>
        <v>0</v>
      </c>
      <c r="E58" s="7" t="str">
        <f t="shared" si="4"/>
        <v xml:space="preserve"> </v>
      </c>
      <c r="F58" s="8" t="str">
        <f t="shared" si="5"/>
        <v xml:space="preserve"> </v>
      </c>
      <c r="G58" s="8" t="str">
        <f t="shared" si="6"/>
        <v xml:space="preserve"> </v>
      </c>
      <c r="H58" s="22">
        <v>30</v>
      </c>
      <c r="I58" s="7">
        <f t="shared" si="51"/>
        <v>71.36</v>
      </c>
      <c r="J58" s="7">
        <f t="shared" si="52"/>
        <v>-41.36</v>
      </c>
      <c r="K58" s="7">
        <f t="shared" si="53"/>
        <v>-27.711200000000002</v>
      </c>
      <c r="O58" s="23"/>
      <c r="P58" s="23"/>
      <c r="Q58" s="23"/>
      <c r="U58" s="8">
        <f t="shared" si="7"/>
        <v>0</v>
      </c>
      <c r="V58" s="8">
        <f t="shared" si="8"/>
        <v>0</v>
      </c>
      <c r="W58" s="9">
        <f t="shared" si="9"/>
        <v>0</v>
      </c>
      <c r="AA58" s="8">
        <f t="shared" si="10"/>
        <v>0</v>
      </c>
      <c r="AB58" s="8">
        <f t="shared" si="11"/>
        <v>0</v>
      </c>
      <c r="AC58" s="9">
        <f t="shared" si="12"/>
        <v>0</v>
      </c>
      <c r="AG58" s="8">
        <f t="shared" si="13"/>
        <v>0</v>
      </c>
      <c r="AH58" s="8">
        <f t="shared" si="14"/>
        <v>0</v>
      </c>
      <c r="AI58" s="9">
        <f t="shared" si="15"/>
        <v>0</v>
      </c>
      <c r="AM58" s="8">
        <f t="shared" si="16"/>
        <v>0</v>
      </c>
      <c r="AN58" s="8">
        <f t="shared" si="17"/>
        <v>0</v>
      </c>
      <c r="AO58" s="9">
        <f t="shared" si="18"/>
        <v>0</v>
      </c>
      <c r="AS58" s="8">
        <f t="shared" si="19"/>
        <v>0</v>
      </c>
      <c r="AT58" s="8">
        <f t="shared" si="20"/>
        <v>0</v>
      </c>
      <c r="AU58" s="9">
        <f t="shared" si="21"/>
        <v>0</v>
      </c>
      <c r="AV58" s="20"/>
      <c r="AW58" s="9">
        <f t="shared" si="22"/>
        <v>0</v>
      </c>
      <c r="AX58" s="18">
        <f t="shared" si="23"/>
        <v>0</v>
      </c>
      <c r="AY58" s="7">
        <f t="shared" si="24"/>
        <v>0</v>
      </c>
      <c r="AZ58" s="22"/>
      <c r="BA58" s="6">
        <v>2.87</v>
      </c>
      <c r="BB58" s="7">
        <f t="shared" si="25"/>
        <v>57.400000000000006</v>
      </c>
      <c r="BF58" s="7">
        <f t="shared" si="26"/>
        <v>0</v>
      </c>
      <c r="BG58" s="22"/>
      <c r="BH58" s="22"/>
      <c r="BI58" s="7">
        <v>7</v>
      </c>
      <c r="BJ58" s="7">
        <f t="shared" si="28"/>
        <v>4.3500000000000005</v>
      </c>
      <c r="BK58" s="7">
        <f t="shared" si="29"/>
        <v>2.61</v>
      </c>
    </row>
    <row r="59" spans="1:63" x14ac:dyDescent="0.25">
      <c r="A59" s="10">
        <v>3.02</v>
      </c>
      <c r="B59" s="6" t="s">
        <v>122</v>
      </c>
      <c r="C59" s="6" t="s">
        <v>221</v>
      </c>
      <c r="D59" s="7">
        <f t="shared" si="3"/>
        <v>87.814666666666668</v>
      </c>
      <c r="E59" s="7">
        <f t="shared" si="4"/>
        <v>25.9512</v>
      </c>
      <c r="F59" s="8">
        <f t="shared" si="5"/>
        <v>30</v>
      </c>
      <c r="G59" s="8" t="str">
        <f t="shared" si="6"/>
        <v>NO</v>
      </c>
      <c r="H59" s="22">
        <v>150</v>
      </c>
      <c r="I59" s="7">
        <f>(AY59+BB59+BF59+BI59+BJ59+BK59)</f>
        <v>71.36</v>
      </c>
      <c r="J59" s="7">
        <f>H59-I59</f>
        <v>78.64</v>
      </c>
      <c r="K59" s="7">
        <f>J59*0.67</f>
        <v>52.688800000000001</v>
      </c>
      <c r="O59" s="23"/>
      <c r="P59" s="23"/>
      <c r="Q59" s="23"/>
      <c r="U59" s="8">
        <f t="shared" si="7"/>
        <v>0</v>
      </c>
      <c r="V59" s="8">
        <f t="shared" si="8"/>
        <v>0</v>
      </c>
      <c r="W59" s="9">
        <f t="shared" si="9"/>
        <v>0</v>
      </c>
      <c r="AA59" s="8">
        <f t="shared" si="10"/>
        <v>0</v>
      </c>
      <c r="AB59" s="8">
        <f t="shared" si="11"/>
        <v>0</v>
      </c>
      <c r="AC59" s="9">
        <f t="shared" si="12"/>
        <v>0</v>
      </c>
      <c r="AG59" s="8">
        <f t="shared" si="13"/>
        <v>0</v>
      </c>
      <c r="AH59" s="8">
        <f t="shared" si="14"/>
        <v>0</v>
      </c>
      <c r="AI59" s="9">
        <f t="shared" si="15"/>
        <v>0</v>
      </c>
      <c r="AM59" s="8">
        <f t="shared" si="16"/>
        <v>0</v>
      </c>
      <c r="AN59" s="8">
        <f t="shared" si="17"/>
        <v>0</v>
      </c>
      <c r="AO59" s="9">
        <f t="shared" si="18"/>
        <v>0</v>
      </c>
      <c r="AS59" s="8">
        <f t="shared" si="19"/>
        <v>0</v>
      </c>
      <c r="AT59" s="8">
        <f t="shared" si="20"/>
        <v>0</v>
      </c>
      <c r="AU59" s="9">
        <f t="shared" si="21"/>
        <v>0</v>
      </c>
      <c r="AV59" s="20"/>
      <c r="AW59" s="9">
        <f t="shared" si="22"/>
        <v>0</v>
      </c>
      <c r="AX59" s="18">
        <f t="shared" si="23"/>
        <v>0</v>
      </c>
      <c r="AY59" s="7">
        <f t="shared" si="24"/>
        <v>0</v>
      </c>
      <c r="AZ59" s="22"/>
      <c r="BA59" s="6">
        <v>2.87</v>
      </c>
      <c r="BB59" s="7">
        <f t="shared" si="25"/>
        <v>57.400000000000006</v>
      </c>
      <c r="BF59" s="7">
        <f t="shared" si="26"/>
        <v>0</v>
      </c>
      <c r="BG59" s="22"/>
      <c r="BH59" s="22" t="s">
        <v>181</v>
      </c>
      <c r="BI59" s="7">
        <v>7</v>
      </c>
      <c r="BJ59" s="7">
        <f t="shared" si="28"/>
        <v>4.3500000000000005</v>
      </c>
      <c r="BK59" s="7">
        <f t="shared" si="29"/>
        <v>2.61</v>
      </c>
    </row>
    <row r="60" spans="1:63" x14ac:dyDescent="0.25">
      <c r="A60" s="10">
        <v>3.02</v>
      </c>
      <c r="B60" s="6" t="s">
        <v>193</v>
      </c>
      <c r="C60" s="6" t="s">
        <v>169</v>
      </c>
      <c r="D60" s="7">
        <f t="shared" si="3"/>
        <v>0</v>
      </c>
      <c r="E60" s="7" t="str">
        <f t="shared" si="4"/>
        <v xml:space="preserve"> </v>
      </c>
      <c r="F60" s="8" t="str">
        <f t="shared" si="5"/>
        <v xml:space="preserve"> </v>
      </c>
      <c r="G60" s="8" t="str">
        <f t="shared" si="6"/>
        <v xml:space="preserve"> </v>
      </c>
      <c r="H60" s="22">
        <v>50</v>
      </c>
      <c r="I60" s="7">
        <f>(AY60+BB60+BF60+BI60+BJ60+BK60)</f>
        <v>71.36</v>
      </c>
      <c r="J60" s="7">
        <f>H60-I60</f>
        <v>-21.36</v>
      </c>
      <c r="K60" s="7">
        <f>J60*0.67</f>
        <v>-14.311200000000001</v>
      </c>
      <c r="O60" s="23"/>
      <c r="P60" s="23"/>
      <c r="Q60" s="23"/>
      <c r="U60" s="8">
        <f t="shared" si="7"/>
        <v>0</v>
      </c>
      <c r="V60" s="8">
        <f t="shared" si="8"/>
        <v>0</v>
      </c>
      <c r="W60" s="9">
        <f t="shared" si="9"/>
        <v>0</v>
      </c>
      <c r="AA60" s="8">
        <f t="shared" si="10"/>
        <v>0</v>
      </c>
      <c r="AB60" s="8">
        <f t="shared" si="11"/>
        <v>0</v>
      </c>
      <c r="AC60" s="9">
        <f t="shared" si="12"/>
        <v>0</v>
      </c>
      <c r="AG60" s="8">
        <f t="shared" si="13"/>
        <v>0</v>
      </c>
      <c r="AH60" s="8">
        <f t="shared" si="14"/>
        <v>0</v>
      </c>
      <c r="AI60" s="9">
        <f t="shared" si="15"/>
        <v>0</v>
      </c>
      <c r="AM60" s="8">
        <f t="shared" si="16"/>
        <v>0</v>
      </c>
      <c r="AN60" s="8">
        <f t="shared" si="17"/>
        <v>0</v>
      </c>
      <c r="AO60" s="9">
        <f t="shared" si="18"/>
        <v>0</v>
      </c>
      <c r="AS60" s="8">
        <f t="shared" si="19"/>
        <v>0</v>
      </c>
      <c r="AT60" s="8">
        <f t="shared" si="20"/>
        <v>0</v>
      </c>
      <c r="AU60" s="9">
        <f t="shared" si="21"/>
        <v>0</v>
      </c>
      <c r="AV60" s="20"/>
      <c r="AW60" s="9">
        <f t="shared" si="22"/>
        <v>0</v>
      </c>
      <c r="AX60" s="18">
        <f t="shared" si="23"/>
        <v>0</v>
      </c>
      <c r="AY60" s="7">
        <f t="shared" si="24"/>
        <v>0</v>
      </c>
      <c r="AZ60" s="22"/>
      <c r="BA60" s="6">
        <v>2.87</v>
      </c>
      <c r="BB60" s="7">
        <f t="shared" si="25"/>
        <v>57.400000000000006</v>
      </c>
      <c r="BF60" s="7">
        <f t="shared" si="26"/>
        <v>0</v>
      </c>
      <c r="BG60" s="22"/>
      <c r="BH60" s="22"/>
      <c r="BI60" s="7">
        <v>7</v>
      </c>
      <c r="BJ60" s="7">
        <f t="shared" si="28"/>
        <v>4.3500000000000005</v>
      </c>
      <c r="BK60" s="7">
        <f t="shared" si="29"/>
        <v>2.61</v>
      </c>
    </row>
    <row r="61" spans="1:63" x14ac:dyDescent="0.25">
      <c r="A61" s="10">
        <v>3.03</v>
      </c>
      <c r="D61" s="7">
        <f t="shared" si="3"/>
        <v>0</v>
      </c>
      <c r="E61" s="7" t="str">
        <f t="shared" si="4"/>
        <v xml:space="preserve"> </v>
      </c>
      <c r="F61" s="8" t="str">
        <f t="shared" si="5"/>
        <v xml:space="preserve"> </v>
      </c>
      <c r="G61" s="8" t="str">
        <f t="shared" si="6"/>
        <v xml:space="preserve"> </v>
      </c>
      <c r="H61" s="22"/>
      <c r="I61" s="7">
        <f>(AY61+BB61+BF61+BI61+BJ61+BK61)</f>
        <v>56.56</v>
      </c>
      <c r="J61" s="7">
        <f>H61-I61</f>
        <v>-56.56</v>
      </c>
      <c r="K61" s="7">
        <f>J61*0.67</f>
        <v>-37.895200000000003</v>
      </c>
      <c r="O61" s="23"/>
      <c r="P61" s="23"/>
      <c r="Q61" s="23"/>
      <c r="U61" s="8">
        <f t="shared" si="7"/>
        <v>0</v>
      </c>
      <c r="V61" s="8">
        <f t="shared" si="8"/>
        <v>0</v>
      </c>
      <c r="W61" s="9">
        <f t="shared" si="9"/>
        <v>0</v>
      </c>
      <c r="AA61" s="8">
        <f t="shared" si="10"/>
        <v>0</v>
      </c>
      <c r="AB61" s="8">
        <f t="shared" si="11"/>
        <v>0</v>
      </c>
      <c r="AC61" s="9">
        <f t="shared" si="12"/>
        <v>0</v>
      </c>
      <c r="AG61" s="8">
        <f t="shared" si="13"/>
        <v>0</v>
      </c>
      <c r="AH61" s="8">
        <f t="shared" si="14"/>
        <v>0</v>
      </c>
      <c r="AI61" s="9">
        <f t="shared" si="15"/>
        <v>0</v>
      </c>
      <c r="AM61" s="8">
        <f t="shared" si="16"/>
        <v>0</v>
      </c>
      <c r="AN61" s="8">
        <f t="shared" si="17"/>
        <v>0</v>
      </c>
      <c r="AO61" s="9">
        <f t="shared" si="18"/>
        <v>0</v>
      </c>
      <c r="AS61" s="8">
        <f t="shared" si="19"/>
        <v>0</v>
      </c>
      <c r="AT61" s="8">
        <f t="shared" si="20"/>
        <v>0</v>
      </c>
      <c r="AU61" s="9">
        <f t="shared" si="21"/>
        <v>0</v>
      </c>
      <c r="AV61" s="20"/>
      <c r="AW61" s="9">
        <f t="shared" si="22"/>
        <v>0</v>
      </c>
      <c r="AX61" s="18">
        <f t="shared" si="23"/>
        <v>0</v>
      </c>
      <c r="AY61" s="7">
        <f t="shared" si="24"/>
        <v>0</v>
      </c>
      <c r="AZ61" s="22"/>
      <c r="BA61" s="6">
        <v>2.48</v>
      </c>
      <c r="BB61" s="7">
        <f t="shared" si="25"/>
        <v>49.6</v>
      </c>
      <c r="BF61" s="7">
        <f t="shared" si="26"/>
        <v>0</v>
      </c>
      <c r="BG61" s="22"/>
      <c r="BH61" s="22">
        <v>0</v>
      </c>
      <c r="BI61" s="7">
        <f t="shared" si="27"/>
        <v>0</v>
      </c>
      <c r="BJ61" s="7">
        <f t="shared" si="28"/>
        <v>4.3500000000000005</v>
      </c>
      <c r="BK61" s="7">
        <f t="shared" si="29"/>
        <v>2.61</v>
      </c>
    </row>
    <row r="62" spans="1:63" x14ac:dyDescent="0.25">
      <c r="A62" s="10">
        <v>3.04</v>
      </c>
      <c r="B62" s="6" t="s">
        <v>2</v>
      </c>
      <c r="C62" s="6" t="s">
        <v>169</v>
      </c>
      <c r="D62" s="7">
        <f t="shared" si="3"/>
        <v>0</v>
      </c>
      <c r="E62" s="7" t="str">
        <f t="shared" si="4"/>
        <v xml:space="preserve"> </v>
      </c>
      <c r="F62" s="8" t="str">
        <f t="shared" si="5"/>
        <v xml:space="preserve"> </v>
      </c>
      <c r="G62" s="8" t="str">
        <f t="shared" si="6"/>
        <v xml:space="preserve"> </v>
      </c>
      <c r="H62" s="22">
        <v>100</v>
      </c>
      <c r="I62" s="7">
        <f t="shared" ref="I62:I64" si="54">(AY62+BB62+BF62+BI62+BJ62+BK62)</f>
        <v>100.38749999999999</v>
      </c>
      <c r="J62" s="7">
        <f t="shared" ref="J62:J64" si="55">H62-I62</f>
        <v>-0.38749999999998863</v>
      </c>
      <c r="K62" s="7">
        <f t="shared" ref="K62:K64" si="56">J62*0.67</f>
        <v>-0.25962499999999239</v>
      </c>
      <c r="O62" s="23"/>
      <c r="P62" s="23"/>
      <c r="Q62" s="23"/>
      <c r="U62" s="8">
        <f t="shared" si="7"/>
        <v>0</v>
      </c>
      <c r="V62" s="8">
        <f t="shared" si="8"/>
        <v>0</v>
      </c>
      <c r="W62" s="9">
        <f t="shared" si="9"/>
        <v>0</v>
      </c>
      <c r="X62" s="6">
        <v>6</v>
      </c>
      <c r="Y62" s="6">
        <v>5</v>
      </c>
      <c r="Z62" s="6" t="s">
        <v>85</v>
      </c>
      <c r="AA62" s="8">
        <f t="shared" si="10"/>
        <v>3</v>
      </c>
      <c r="AB62" s="8">
        <f t="shared" si="11"/>
        <v>100</v>
      </c>
      <c r="AC62" s="9">
        <f t="shared" si="12"/>
        <v>3</v>
      </c>
      <c r="AD62" s="6">
        <v>24</v>
      </c>
      <c r="AE62" s="6">
        <v>5</v>
      </c>
      <c r="AF62" s="6" t="s">
        <v>85</v>
      </c>
      <c r="AG62" s="8">
        <f t="shared" si="13"/>
        <v>3</v>
      </c>
      <c r="AH62" s="8">
        <f t="shared" si="14"/>
        <v>235</v>
      </c>
      <c r="AI62" s="9">
        <f t="shared" si="15"/>
        <v>7.0500000000000007</v>
      </c>
      <c r="AM62" s="8">
        <f t="shared" si="16"/>
        <v>0</v>
      </c>
      <c r="AN62" s="8">
        <f t="shared" si="17"/>
        <v>0</v>
      </c>
      <c r="AO62" s="9">
        <f t="shared" si="18"/>
        <v>0</v>
      </c>
      <c r="AP62" s="6">
        <v>24</v>
      </c>
      <c r="AQ62" s="6">
        <v>65</v>
      </c>
      <c r="AR62" s="6" t="s">
        <v>86</v>
      </c>
      <c r="AS62" s="8">
        <f t="shared" si="19"/>
        <v>2</v>
      </c>
      <c r="AT62" s="8">
        <f t="shared" si="20"/>
        <v>4810</v>
      </c>
      <c r="AU62" s="9">
        <f t="shared" si="21"/>
        <v>96.2</v>
      </c>
      <c r="AV62" s="20"/>
      <c r="AW62" s="9">
        <f t="shared" si="22"/>
        <v>106.25</v>
      </c>
      <c r="AX62" s="18">
        <f t="shared" si="23"/>
        <v>2.0203665987780042</v>
      </c>
      <c r="AY62" s="7">
        <f t="shared" si="24"/>
        <v>37.1875</v>
      </c>
      <c r="AZ62" s="22"/>
      <c r="BA62" s="6">
        <v>2.6</v>
      </c>
      <c r="BB62" s="7">
        <f t="shared" si="25"/>
        <v>52</v>
      </c>
      <c r="BF62" s="7">
        <f t="shared" si="26"/>
        <v>0</v>
      </c>
      <c r="BG62" s="22"/>
      <c r="BH62" s="22">
        <v>53</v>
      </c>
      <c r="BI62" s="7">
        <f t="shared" si="27"/>
        <v>4.24</v>
      </c>
      <c r="BJ62" s="7">
        <f t="shared" si="28"/>
        <v>4.3500000000000005</v>
      </c>
      <c r="BK62" s="7">
        <f t="shared" si="29"/>
        <v>2.61</v>
      </c>
    </row>
    <row r="63" spans="1:63" x14ac:dyDescent="0.25">
      <c r="A63" s="10">
        <v>3.04</v>
      </c>
      <c r="B63" s="6" t="s">
        <v>20</v>
      </c>
      <c r="C63" s="6" t="s">
        <v>221</v>
      </c>
      <c r="D63" s="7">
        <f t="shared" si="3"/>
        <v>55.400625000000012</v>
      </c>
      <c r="E63" s="7">
        <f t="shared" si="4"/>
        <v>16.372125000000004</v>
      </c>
      <c r="F63" s="8">
        <f t="shared" si="5"/>
        <v>30</v>
      </c>
      <c r="G63" s="8" t="str">
        <f t="shared" si="6"/>
        <v>NO</v>
      </c>
      <c r="H63" s="22">
        <v>150</v>
      </c>
      <c r="I63" s="7">
        <f t="shared" si="54"/>
        <v>100.38749999999999</v>
      </c>
      <c r="J63" s="7">
        <f t="shared" si="55"/>
        <v>49.612500000000011</v>
      </c>
      <c r="K63" s="7">
        <f t="shared" si="56"/>
        <v>33.240375000000007</v>
      </c>
      <c r="O63" s="23"/>
      <c r="P63" s="23"/>
      <c r="Q63" s="23"/>
      <c r="U63" s="8">
        <f t="shared" si="7"/>
        <v>0</v>
      </c>
      <c r="V63" s="8">
        <f t="shared" si="8"/>
        <v>0</v>
      </c>
      <c r="W63" s="9">
        <f t="shared" si="9"/>
        <v>0</v>
      </c>
      <c r="X63" s="6">
        <v>6</v>
      </c>
      <c r="Y63" s="6">
        <v>5</v>
      </c>
      <c r="Z63" s="6" t="s">
        <v>85</v>
      </c>
      <c r="AA63" s="8">
        <f t="shared" si="10"/>
        <v>3</v>
      </c>
      <c r="AB63" s="8">
        <f t="shared" si="11"/>
        <v>100</v>
      </c>
      <c r="AC63" s="9">
        <f t="shared" si="12"/>
        <v>3</v>
      </c>
      <c r="AD63" s="6">
        <v>24</v>
      </c>
      <c r="AE63" s="6">
        <v>5</v>
      </c>
      <c r="AF63" s="6" t="s">
        <v>85</v>
      </c>
      <c r="AG63" s="8">
        <f t="shared" si="13"/>
        <v>3</v>
      </c>
      <c r="AH63" s="8">
        <f t="shared" si="14"/>
        <v>235</v>
      </c>
      <c r="AI63" s="9">
        <f t="shared" si="15"/>
        <v>7.0500000000000007</v>
      </c>
      <c r="AM63" s="8">
        <f t="shared" si="16"/>
        <v>0</v>
      </c>
      <c r="AN63" s="8">
        <f t="shared" si="17"/>
        <v>0</v>
      </c>
      <c r="AO63" s="9">
        <f t="shared" si="18"/>
        <v>0</v>
      </c>
      <c r="AP63" s="6">
        <v>24</v>
      </c>
      <c r="AQ63" s="6">
        <v>65</v>
      </c>
      <c r="AR63" s="6" t="s">
        <v>86</v>
      </c>
      <c r="AS63" s="8">
        <f t="shared" si="19"/>
        <v>2</v>
      </c>
      <c r="AT63" s="8">
        <f t="shared" si="20"/>
        <v>4810</v>
      </c>
      <c r="AU63" s="9">
        <f t="shared" si="21"/>
        <v>96.2</v>
      </c>
      <c r="AV63" s="20"/>
      <c r="AW63" s="9">
        <f t="shared" si="22"/>
        <v>106.25</v>
      </c>
      <c r="AX63" s="18">
        <f t="shared" si="23"/>
        <v>2.0203665987780042</v>
      </c>
      <c r="AY63" s="7">
        <f t="shared" si="24"/>
        <v>37.1875</v>
      </c>
      <c r="AZ63" s="22"/>
      <c r="BA63" s="6">
        <v>2.6</v>
      </c>
      <c r="BB63" s="7">
        <f t="shared" si="25"/>
        <v>52</v>
      </c>
      <c r="BF63" s="7">
        <f t="shared" si="26"/>
        <v>0</v>
      </c>
      <c r="BG63" s="22"/>
      <c r="BH63" s="22">
        <v>53</v>
      </c>
      <c r="BI63" s="7">
        <f t="shared" si="27"/>
        <v>4.24</v>
      </c>
      <c r="BJ63" s="7">
        <f t="shared" si="28"/>
        <v>4.3500000000000005</v>
      </c>
      <c r="BK63" s="7">
        <f t="shared" si="29"/>
        <v>2.61</v>
      </c>
    </row>
    <row r="64" spans="1:63" x14ac:dyDescent="0.25">
      <c r="A64" s="10">
        <v>3.04</v>
      </c>
      <c r="B64" s="6" t="s">
        <v>3</v>
      </c>
      <c r="C64" s="6" t="s">
        <v>221</v>
      </c>
      <c r="D64" s="7">
        <f t="shared" si="3"/>
        <v>55.400625000000012</v>
      </c>
      <c r="E64" s="7">
        <f t="shared" si="4"/>
        <v>16.372125000000004</v>
      </c>
      <c r="F64" s="8">
        <f t="shared" si="5"/>
        <v>30</v>
      </c>
      <c r="G64" s="8" t="str">
        <f t="shared" si="6"/>
        <v>NO</v>
      </c>
      <c r="H64" s="22">
        <v>150</v>
      </c>
      <c r="I64" s="7">
        <f t="shared" si="54"/>
        <v>100.38749999999999</v>
      </c>
      <c r="J64" s="7">
        <f t="shared" si="55"/>
        <v>49.612500000000011</v>
      </c>
      <c r="K64" s="7">
        <f t="shared" si="56"/>
        <v>33.240375000000007</v>
      </c>
      <c r="O64" s="23"/>
      <c r="P64" s="23"/>
      <c r="Q64" s="23"/>
      <c r="U64" s="8">
        <f t="shared" si="7"/>
        <v>0</v>
      </c>
      <c r="V64" s="8">
        <f t="shared" si="8"/>
        <v>0</v>
      </c>
      <c r="W64" s="9">
        <f t="shared" si="9"/>
        <v>0</v>
      </c>
      <c r="X64" s="6">
        <v>6</v>
      </c>
      <c r="Y64" s="6">
        <v>5</v>
      </c>
      <c r="Z64" s="6" t="s">
        <v>85</v>
      </c>
      <c r="AA64" s="8">
        <f t="shared" si="10"/>
        <v>3</v>
      </c>
      <c r="AB64" s="8">
        <f t="shared" si="11"/>
        <v>100</v>
      </c>
      <c r="AC64" s="9">
        <f t="shared" si="12"/>
        <v>3</v>
      </c>
      <c r="AD64" s="6">
        <v>24</v>
      </c>
      <c r="AE64" s="6">
        <v>5</v>
      </c>
      <c r="AF64" s="6" t="s">
        <v>85</v>
      </c>
      <c r="AG64" s="8">
        <f t="shared" si="13"/>
        <v>3</v>
      </c>
      <c r="AH64" s="8">
        <f t="shared" si="14"/>
        <v>235</v>
      </c>
      <c r="AI64" s="9">
        <f t="shared" si="15"/>
        <v>7.0500000000000007</v>
      </c>
      <c r="AM64" s="8">
        <f t="shared" si="16"/>
        <v>0</v>
      </c>
      <c r="AN64" s="8">
        <f t="shared" si="17"/>
        <v>0</v>
      </c>
      <c r="AO64" s="9">
        <f t="shared" si="18"/>
        <v>0</v>
      </c>
      <c r="AP64" s="6">
        <v>24</v>
      </c>
      <c r="AQ64" s="6">
        <v>65</v>
      </c>
      <c r="AR64" s="6" t="s">
        <v>86</v>
      </c>
      <c r="AS64" s="8">
        <f t="shared" si="19"/>
        <v>2</v>
      </c>
      <c r="AT64" s="8">
        <f t="shared" si="20"/>
        <v>4810</v>
      </c>
      <c r="AU64" s="9">
        <f t="shared" si="21"/>
        <v>96.2</v>
      </c>
      <c r="AV64" s="20"/>
      <c r="AW64" s="9">
        <f t="shared" si="22"/>
        <v>106.25</v>
      </c>
      <c r="AX64" s="18">
        <f t="shared" si="23"/>
        <v>2.0203665987780042</v>
      </c>
      <c r="AY64" s="7">
        <f t="shared" si="24"/>
        <v>37.1875</v>
      </c>
      <c r="AZ64" s="22"/>
      <c r="BA64" s="6">
        <v>2.6</v>
      </c>
      <c r="BB64" s="7">
        <f t="shared" si="25"/>
        <v>52</v>
      </c>
      <c r="BF64" s="7">
        <f t="shared" si="26"/>
        <v>0</v>
      </c>
      <c r="BG64" s="22"/>
      <c r="BH64" s="22">
        <v>53</v>
      </c>
      <c r="BI64" s="7">
        <f t="shared" si="27"/>
        <v>4.24</v>
      </c>
      <c r="BJ64" s="7">
        <f t="shared" si="28"/>
        <v>4.3500000000000005</v>
      </c>
      <c r="BK64" s="7">
        <f t="shared" si="29"/>
        <v>2.61</v>
      </c>
    </row>
    <row r="65" spans="1:63" x14ac:dyDescent="0.25">
      <c r="A65" s="10">
        <v>3.04</v>
      </c>
      <c r="B65" s="6" t="s">
        <v>188</v>
      </c>
      <c r="C65" s="6" t="s">
        <v>169</v>
      </c>
      <c r="D65" s="7">
        <f t="shared" si="3"/>
        <v>0</v>
      </c>
      <c r="E65" s="7" t="str">
        <f t="shared" si="4"/>
        <v xml:space="preserve"> </v>
      </c>
      <c r="F65" s="8" t="str">
        <f t="shared" si="5"/>
        <v xml:space="preserve"> </v>
      </c>
      <c r="G65" s="8" t="str">
        <f t="shared" si="6"/>
        <v xml:space="preserve"> </v>
      </c>
      <c r="H65" s="22">
        <v>50</v>
      </c>
      <c r="I65" s="7">
        <f>(AY65+BB65+BF65+BI65+BJ65+BK65)</f>
        <v>100.38749999999999</v>
      </c>
      <c r="J65" s="7">
        <f>H65-I65</f>
        <v>-50.387499999999989</v>
      </c>
      <c r="K65" s="7">
        <f>J65*0.67</f>
        <v>-33.759624999999993</v>
      </c>
      <c r="O65" s="23"/>
      <c r="P65" s="23"/>
      <c r="Q65" s="23"/>
      <c r="U65" s="8">
        <f t="shared" si="7"/>
        <v>0</v>
      </c>
      <c r="V65" s="8">
        <f t="shared" si="8"/>
        <v>0</v>
      </c>
      <c r="W65" s="9">
        <f t="shared" si="9"/>
        <v>0</v>
      </c>
      <c r="X65" s="6">
        <v>6</v>
      </c>
      <c r="Y65" s="6">
        <v>5</v>
      </c>
      <c r="Z65" s="6" t="s">
        <v>85</v>
      </c>
      <c r="AA65" s="8">
        <f t="shared" si="10"/>
        <v>3</v>
      </c>
      <c r="AB65" s="8">
        <f t="shared" si="11"/>
        <v>100</v>
      </c>
      <c r="AC65" s="9">
        <f t="shared" si="12"/>
        <v>3</v>
      </c>
      <c r="AD65" s="6">
        <v>24</v>
      </c>
      <c r="AE65" s="6">
        <v>5</v>
      </c>
      <c r="AF65" s="6" t="s">
        <v>85</v>
      </c>
      <c r="AG65" s="8">
        <f t="shared" si="13"/>
        <v>3</v>
      </c>
      <c r="AH65" s="8">
        <f t="shared" si="14"/>
        <v>235</v>
      </c>
      <c r="AI65" s="9">
        <f t="shared" si="15"/>
        <v>7.0500000000000007</v>
      </c>
      <c r="AM65" s="8">
        <f t="shared" si="16"/>
        <v>0</v>
      </c>
      <c r="AN65" s="8">
        <f t="shared" si="17"/>
        <v>0</v>
      </c>
      <c r="AO65" s="9">
        <f t="shared" si="18"/>
        <v>0</v>
      </c>
      <c r="AP65" s="6">
        <v>24</v>
      </c>
      <c r="AQ65" s="6">
        <v>65</v>
      </c>
      <c r="AR65" s="6" t="s">
        <v>86</v>
      </c>
      <c r="AS65" s="8">
        <f t="shared" si="19"/>
        <v>2</v>
      </c>
      <c r="AT65" s="8">
        <f t="shared" si="20"/>
        <v>4810</v>
      </c>
      <c r="AU65" s="9">
        <f t="shared" si="21"/>
        <v>96.2</v>
      </c>
      <c r="AV65" s="20"/>
      <c r="AW65" s="9">
        <f t="shared" si="22"/>
        <v>106.25</v>
      </c>
      <c r="AX65" s="18">
        <f t="shared" si="23"/>
        <v>2.0203665987780042</v>
      </c>
      <c r="AY65" s="7">
        <f t="shared" si="24"/>
        <v>37.1875</v>
      </c>
      <c r="AZ65" s="22"/>
      <c r="BA65" s="6">
        <v>2.6</v>
      </c>
      <c r="BB65" s="7">
        <f t="shared" si="25"/>
        <v>52</v>
      </c>
      <c r="BF65" s="7">
        <f t="shared" si="26"/>
        <v>0</v>
      </c>
      <c r="BG65" s="22"/>
      <c r="BH65" s="22">
        <v>53</v>
      </c>
      <c r="BI65" s="7">
        <f t="shared" si="27"/>
        <v>4.24</v>
      </c>
      <c r="BJ65" s="7">
        <f t="shared" si="28"/>
        <v>4.3500000000000005</v>
      </c>
      <c r="BK65" s="7">
        <f t="shared" si="29"/>
        <v>2.61</v>
      </c>
    </row>
    <row r="66" spans="1:63" x14ac:dyDescent="0.25">
      <c r="A66" s="10">
        <v>3.05</v>
      </c>
      <c r="B66" s="6" t="s">
        <v>174</v>
      </c>
      <c r="C66" s="6" t="s">
        <v>169</v>
      </c>
      <c r="D66" s="7">
        <f t="shared" si="3"/>
        <v>115.20833333333334</v>
      </c>
      <c r="E66" s="7" t="str">
        <f t="shared" si="4"/>
        <v xml:space="preserve"> </v>
      </c>
      <c r="F66" s="8" t="str">
        <f t="shared" si="5"/>
        <v xml:space="preserve"> </v>
      </c>
      <c r="G66" s="8" t="str">
        <f t="shared" si="6"/>
        <v xml:space="preserve"> </v>
      </c>
      <c r="H66" s="22">
        <v>125</v>
      </c>
      <c r="I66" s="7">
        <f t="shared" ref="I66:I69" si="57">(AY66+BB66+BF66+BI66+BJ66+BK66)</f>
        <v>55.875000000000007</v>
      </c>
      <c r="J66" s="7">
        <f t="shared" ref="J66:J69" si="58">H66-I66</f>
        <v>69.125</v>
      </c>
      <c r="K66" s="7">
        <f t="shared" ref="K66:K69" si="59">J66*0.67</f>
        <v>46.313750000000006</v>
      </c>
      <c r="O66" s="27"/>
      <c r="P66" s="23"/>
      <c r="Q66" s="23"/>
      <c r="U66" s="8">
        <f t="shared" si="7"/>
        <v>0</v>
      </c>
      <c r="V66" s="8">
        <f t="shared" si="8"/>
        <v>0</v>
      </c>
      <c r="W66" s="9">
        <f t="shared" si="9"/>
        <v>0</v>
      </c>
      <c r="AA66" s="8">
        <f t="shared" si="10"/>
        <v>0</v>
      </c>
      <c r="AB66" s="8">
        <f t="shared" si="11"/>
        <v>0</v>
      </c>
      <c r="AC66" s="9">
        <f t="shared" si="12"/>
        <v>0</v>
      </c>
      <c r="AG66" s="8">
        <f t="shared" si="13"/>
        <v>0</v>
      </c>
      <c r="AH66" s="8">
        <f t="shared" si="14"/>
        <v>0</v>
      </c>
      <c r="AI66" s="9">
        <f t="shared" si="15"/>
        <v>0</v>
      </c>
      <c r="AM66" s="8">
        <f t="shared" si="16"/>
        <v>0</v>
      </c>
      <c r="AN66" s="8">
        <f t="shared" si="17"/>
        <v>0</v>
      </c>
      <c r="AO66" s="9">
        <f t="shared" si="18"/>
        <v>0</v>
      </c>
      <c r="AP66" s="6">
        <v>9</v>
      </c>
      <c r="AQ66" s="6">
        <v>25</v>
      </c>
      <c r="AR66" s="6" t="s">
        <v>86</v>
      </c>
      <c r="AS66" s="8">
        <f t="shared" si="19"/>
        <v>2</v>
      </c>
      <c r="AT66" s="8">
        <f t="shared" si="20"/>
        <v>725</v>
      </c>
      <c r="AU66" s="9">
        <f t="shared" si="21"/>
        <v>14.5</v>
      </c>
      <c r="AV66" s="20"/>
      <c r="AW66" s="9">
        <f t="shared" si="22"/>
        <v>14.5</v>
      </c>
      <c r="AX66" s="18">
        <f t="shared" si="23"/>
        <v>2</v>
      </c>
      <c r="AY66" s="7">
        <f t="shared" si="24"/>
        <v>5.0749999999999993</v>
      </c>
      <c r="AZ66" s="22"/>
      <c r="BA66" s="6">
        <v>2.12</v>
      </c>
      <c r="BB66" s="7">
        <f t="shared" si="25"/>
        <v>42.400000000000006</v>
      </c>
      <c r="BF66" s="7">
        <f t="shared" si="26"/>
        <v>0</v>
      </c>
      <c r="BG66" s="22"/>
      <c r="BH66" s="22">
        <v>18</v>
      </c>
      <c r="BI66" s="7">
        <f t="shared" si="27"/>
        <v>1.44</v>
      </c>
      <c r="BJ66" s="7">
        <f t="shared" si="28"/>
        <v>4.3500000000000005</v>
      </c>
      <c r="BK66" s="7">
        <f t="shared" si="29"/>
        <v>2.61</v>
      </c>
    </row>
    <row r="67" spans="1:63" x14ac:dyDescent="0.25">
      <c r="A67" s="10">
        <v>3.05</v>
      </c>
      <c r="B67" s="6" t="s">
        <v>189</v>
      </c>
      <c r="C67" s="6" t="s">
        <v>169</v>
      </c>
      <c r="D67" s="7">
        <f t="shared" ref="D67:D124" si="60">IF(C67="Not Fertigated",(IF(J67/0.6&gt;=0,J67/0.6,0)),(IF(C67="Fertigated",(IF(K67/0.6&gt;=0,K67/0.6,0)),0)))</f>
        <v>115.20833333333334</v>
      </c>
      <c r="E67" s="7" t="str">
        <f t="shared" ref="E67:E124" si="61">IF(C67="Fertigated",IF(((J67-K67)&gt;=0),(J67-K67),IF((J67-K67)&lt;0,0," "))," ")</f>
        <v xml:space="preserve"> </v>
      </c>
      <c r="F67" s="8" t="str">
        <f t="shared" ref="F67:F124" si="62">IF( C67="Fertigated",(0.2*H67)," ")</f>
        <v xml:space="preserve"> </v>
      </c>
      <c r="G67" s="8" t="str">
        <f t="shared" ref="G67:G124" si="63">IF((E67&gt;F67),"YES",(IF(F67=" "," ","NO")))</f>
        <v xml:space="preserve"> </v>
      </c>
      <c r="H67" s="22">
        <v>125</v>
      </c>
      <c r="I67" s="7">
        <f t="shared" si="57"/>
        <v>55.875000000000007</v>
      </c>
      <c r="J67" s="7">
        <f t="shared" si="58"/>
        <v>69.125</v>
      </c>
      <c r="K67" s="7">
        <f t="shared" si="59"/>
        <v>46.313750000000006</v>
      </c>
      <c r="O67" s="27"/>
      <c r="P67" s="23"/>
      <c r="Q67" s="23"/>
      <c r="U67" s="8">
        <f t="shared" ref="U67:U125" si="64">IF(T67="Early Growth", 3.5,IF(T67="Pre-Bud",3,IF(T67="Bud",3,IF(T67="Seed Formation",2.5,0))))</f>
        <v>0</v>
      </c>
      <c r="V67" s="8">
        <f t="shared" ref="V67:V125" si="65">(((R67-6)*150)+2000)*(S67/100)</f>
        <v>0</v>
      </c>
      <c r="W67" s="9">
        <f t="shared" ref="W67:W125" si="66">(U67*(V67/100))</f>
        <v>0</v>
      </c>
      <c r="AA67" s="8">
        <f t="shared" ref="AA67:AA125" si="67">IF(Z67="Early Growth", 3.5,IF(Z67="Pre-Bud",3,IF(Z67="Bud",3,IF(Z67="Seed Formation",2.5,0))))</f>
        <v>0</v>
      </c>
      <c r="AB67" s="8">
        <f t="shared" ref="AB67:AB125" si="68">(((X67-6)*150)+2000)*(Y67/100)</f>
        <v>0</v>
      </c>
      <c r="AC67" s="9">
        <f t="shared" ref="AC67:AC125" si="69">(AA67*(AB67/100))</f>
        <v>0</v>
      </c>
      <c r="AG67" s="8">
        <f t="shared" ref="AG67:AG124" si="70">IF(AF67="Early Growth", 3.5,IF(AF67="Pre-Bud",3,IF(AF67="Bud",3,IF(AF67="Seed Formation",2.5,0))))</f>
        <v>0</v>
      </c>
      <c r="AH67" s="8">
        <f t="shared" ref="AH67:AH124" si="71">(((AD67-6)*150)+2000)*(AE67/100)</f>
        <v>0</v>
      </c>
      <c r="AI67" s="9">
        <f t="shared" ref="AI67:AI124" si="72">(AG67*(AH67/100))</f>
        <v>0</v>
      </c>
      <c r="AM67" s="8">
        <f t="shared" ref="AM67:AM124" si="73">IF(AL67="Tillering", 2.5,IF(AL67="Elongation",2,IF(AL67="Flag Leaf",1.5,IF(AL67="Heading",1,0))))</f>
        <v>0</v>
      </c>
      <c r="AN67" s="8">
        <f t="shared" ref="AN67:AN124" si="74">(((AJ67-8)*150)+2000)*(AK67/100)</f>
        <v>0</v>
      </c>
      <c r="AO67" s="9">
        <f t="shared" ref="AO67:AO124" si="75">(AM67*(AN67/100))</f>
        <v>0</v>
      </c>
      <c r="AP67" s="6">
        <v>9</v>
      </c>
      <c r="AQ67" s="6">
        <v>25</v>
      </c>
      <c r="AR67" s="6" t="s">
        <v>86</v>
      </c>
      <c r="AS67" s="8">
        <f t="shared" ref="AS67:AS124" si="76">IF(AR67="Tillering", 2.5,IF(AR67="Elongation",2,IF(AR67="Flag Leaf",1.5,IF(AR67="Heading",1,0))))</f>
        <v>2</v>
      </c>
      <c r="AT67" s="8">
        <f t="shared" ref="AT67:AT124" si="77">(((AP67-6)*300)+2000)*(AQ67/100)</f>
        <v>725</v>
      </c>
      <c r="AU67" s="9">
        <f t="shared" ref="AU67:AU124" si="78">IF(AT67="","",(AS67*(AT67/100)))</f>
        <v>14.5</v>
      </c>
      <c r="AV67" s="20"/>
      <c r="AW67" s="9">
        <f t="shared" ref="AW67:AW124" si="79">W67+AC67+AI67+AO67+AU67</f>
        <v>14.5</v>
      </c>
      <c r="AX67" s="18">
        <f t="shared" ref="AX67:AX124" si="80">IFERROR((U67*(V67/(V67+AB67+AN67+AT67)))+(AA67*(AB67/(V67+AB67+AN67+AT67)))+(AM67*(AN67/(V67+AB67+AN67+AT67)))+(AS67*(AT67/(V67+AB67+AN67+AT67))),0)</f>
        <v>2</v>
      </c>
      <c r="AY67" s="7">
        <f t="shared" ref="AY67:AY124" si="81">IF(AND(AX67&gt;=0,AX67&lt;1.5),0,IF(AND(AX67&gt;=1.5,AX67&lt;2),(AW67*0.3),IF(AND(AX67&gt;=2,AX67&lt;2.5),(AW67*0.35),IF(AND(AX67&gt;=2.5,AX67&lt;3),(AW67*0.4),IF(AND(AX67&gt;=3,AX67&lt;3.5),(AW67*0.45),IF(AX67&gt;=3.5,(AW67*0.5)))))))</f>
        <v>5.0749999999999993</v>
      </c>
      <c r="AZ67" s="22"/>
      <c r="BA67" s="6">
        <v>2.12</v>
      </c>
      <c r="BB67" s="7">
        <f t="shared" ref="BB67:BB124" si="82">BA67*20</f>
        <v>42.400000000000006</v>
      </c>
      <c r="BF67" s="7">
        <f t="shared" ref="BF67:BF124" si="83">(BD67*BE67)*0.15</f>
        <v>0</v>
      </c>
      <c r="BG67" s="22"/>
      <c r="BH67" s="22">
        <v>18</v>
      </c>
      <c r="BI67" s="7">
        <f t="shared" ref="BI67:BI114" si="84">BH67*0.08</f>
        <v>1.44</v>
      </c>
      <c r="BJ67" s="7">
        <f t="shared" ref="BJ67:BJ114" si="85">87*0.05</f>
        <v>4.3500000000000005</v>
      </c>
      <c r="BK67" s="7">
        <f t="shared" ref="BK67:BK114" si="86">87*0.03</f>
        <v>2.61</v>
      </c>
    </row>
    <row r="68" spans="1:63" x14ac:dyDescent="0.25">
      <c r="A68" s="10">
        <v>3.05</v>
      </c>
      <c r="B68" s="6" t="s">
        <v>22</v>
      </c>
      <c r="C68" s="6" t="s">
        <v>221</v>
      </c>
      <c r="D68" s="7">
        <f t="shared" si="60"/>
        <v>105.10625000000002</v>
      </c>
      <c r="E68" s="7">
        <f t="shared" si="61"/>
        <v>31.061249999999994</v>
      </c>
      <c r="F68" s="8">
        <f t="shared" si="62"/>
        <v>30</v>
      </c>
      <c r="G68" s="8" t="str">
        <f t="shared" si="63"/>
        <v>YES</v>
      </c>
      <c r="H68" s="22">
        <v>150</v>
      </c>
      <c r="I68" s="7">
        <f t="shared" si="57"/>
        <v>55.875000000000007</v>
      </c>
      <c r="J68" s="7">
        <f t="shared" si="58"/>
        <v>94.125</v>
      </c>
      <c r="K68" s="7">
        <f t="shared" si="59"/>
        <v>63.063750000000006</v>
      </c>
      <c r="O68" s="27"/>
      <c r="P68" s="23"/>
      <c r="Q68" s="23"/>
      <c r="U68" s="8">
        <f t="shared" si="64"/>
        <v>0</v>
      </c>
      <c r="V68" s="8">
        <f t="shared" si="65"/>
        <v>0</v>
      </c>
      <c r="W68" s="9">
        <f t="shared" si="66"/>
        <v>0</v>
      </c>
      <c r="AA68" s="8">
        <f t="shared" si="67"/>
        <v>0</v>
      </c>
      <c r="AB68" s="8">
        <f t="shared" si="68"/>
        <v>0</v>
      </c>
      <c r="AC68" s="9">
        <f t="shared" si="69"/>
        <v>0</v>
      </c>
      <c r="AG68" s="8">
        <f t="shared" si="70"/>
        <v>0</v>
      </c>
      <c r="AH68" s="8">
        <f t="shared" si="71"/>
        <v>0</v>
      </c>
      <c r="AI68" s="9">
        <f t="shared" si="72"/>
        <v>0</v>
      </c>
      <c r="AM68" s="8">
        <f t="shared" si="73"/>
        <v>0</v>
      </c>
      <c r="AN68" s="8">
        <f t="shared" si="74"/>
        <v>0</v>
      </c>
      <c r="AO68" s="9">
        <f t="shared" si="75"/>
        <v>0</v>
      </c>
      <c r="AP68" s="6">
        <v>9</v>
      </c>
      <c r="AQ68" s="6">
        <v>25</v>
      </c>
      <c r="AR68" s="6" t="s">
        <v>86</v>
      </c>
      <c r="AS68" s="8">
        <f t="shared" si="76"/>
        <v>2</v>
      </c>
      <c r="AT68" s="8">
        <f t="shared" si="77"/>
        <v>725</v>
      </c>
      <c r="AU68" s="9">
        <f t="shared" si="78"/>
        <v>14.5</v>
      </c>
      <c r="AV68" s="20"/>
      <c r="AW68" s="9">
        <f t="shared" si="79"/>
        <v>14.5</v>
      </c>
      <c r="AX68" s="18">
        <f t="shared" si="80"/>
        <v>2</v>
      </c>
      <c r="AY68" s="7">
        <f t="shared" si="81"/>
        <v>5.0749999999999993</v>
      </c>
      <c r="AZ68" s="22"/>
      <c r="BA68" s="6">
        <v>2.12</v>
      </c>
      <c r="BB68" s="7">
        <f t="shared" si="82"/>
        <v>42.400000000000006</v>
      </c>
      <c r="BF68" s="7">
        <f t="shared" si="83"/>
        <v>0</v>
      </c>
      <c r="BG68" s="22"/>
      <c r="BH68" s="22">
        <v>18</v>
      </c>
      <c r="BI68" s="7">
        <f t="shared" si="84"/>
        <v>1.44</v>
      </c>
      <c r="BJ68" s="7">
        <f t="shared" si="85"/>
        <v>4.3500000000000005</v>
      </c>
      <c r="BK68" s="7">
        <f t="shared" si="86"/>
        <v>2.61</v>
      </c>
    </row>
    <row r="69" spans="1:63" x14ac:dyDescent="0.25">
      <c r="A69" s="10">
        <v>3.05</v>
      </c>
      <c r="B69" s="6" t="s">
        <v>191</v>
      </c>
      <c r="C69" s="6" t="s">
        <v>169</v>
      </c>
      <c r="D69" s="7">
        <f t="shared" si="60"/>
        <v>156.875</v>
      </c>
      <c r="E69" s="7" t="str">
        <f t="shared" si="61"/>
        <v xml:space="preserve"> </v>
      </c>
      <c r="F69" s="8" t="str">
        <f t="shared" si="62"/>
        <v xml:space="preserve"> </v>
      </c>
      <c r="G69" s="8" t="str">
        <f t="shared" si="63"/>
        <v xml:space="preserve"> </v>
      </c>
      <c r="H69" s="22">
        <v>150</v>
      </c>
      <c r="I69" s="7">
        <f t="shared" si="57"/>
        <v>55.875000000000007</v>
      </c>
      <c r="J69" s="7">
        <f t="shared" si="58"/>
        <v>94.125</v>
      </c>
      <c r="K69" s="7">
        <f t="shared" si="59"/>
        <v>63.063750000000006</v>
      </c>
      <c r="O69" s="27"/>
      <c r="P69" s="23"/>
      <c r="Q69" s="23"/>
      <c r="U69" s="8">
        <f t="shared" si="64"/>
        <v>0</v>
      </c>
      <c r="V69" s="8">
        <f t="shared" si="65"/>
        <v>0</v>
      </c>
      <c r="W69" s="9">
        <f t="shared" si="66"/>
        <v>0</v>
      </c>
      <c r="AA69" s="8">
        <f t="shared" si="67"/>
        <v>0</v>
      </c>
      <c r="AB69" s="8">
        <f t="shared" si="68"/>
        <v>0</v>
      </c>
      <c r="AC69" s="9">
        <f t="shared" si="69"/>
        <v>0</v>
      </c>
      <c r="AG69" s="8">
        <f t="shared" si="70"/>
        <v>0</v>
      </c>
      <c r="AH69" s="8">
        <f t="shared" si="71"/>
        <v>0</v>
      </c>
      <c r="AI69" s="9">
        <f t="shared" si="72"/>
        <v>0</v>
      </c>
      <c r="AM69" s="8">
        <f t="shared" si="73"/>
        <v>0</v>
      </c>
      <c r="AN69" s="8">
        <f t="shared" si="74"/>
        <v>0</v>
      </c>
      <c r="AO69" s="9">
        <f t="shared" si="75"/>
        <v>0</v>
      </c>
      <c r="AP69" s="6">
        <v>9</v>
      </c>
      <c r="AQ69" s="6">
        <v>25</v>
      </c>
      <c r="AR69" s="6" t="s">
        <v>86</v>
      </c>
      <c r="AS69" s="8">
        <f t="shared" si="76"/>
        <v>2</v>
      </c>
      <c r="AT69" s="8">
        <f t="shared" si="77"/>
        <v>725</v>
      </c>
      <c r="AU69" s="9">
        <f t="shared" si="78"/>
        <v>14.5</v>
      </c>
      <c r="AV69" s="20"/>
      <c r="AW69" s="9">
        <f t="shared" si="79"/>
        <v>14.5</v>
      </c>
      <c r="AX69" s="18">
        <f t="shared" si="80"/>
        <v>2</v>
      </c>
      <c r="AY69" s="7">
        <f t="shared" si="81"/>
        <v>5.0749999999999993</v>
      </c>
      <c r="AZ69" s="22"/>
      <c r="BA69" s="6">
        <v>2.12</v>
      </c>
      <c r="BB69" s="7">
        <f t="shared" si="82"/>
        <v>42.400000000000006</v>
      </c>
      <c r="BF69" s="7">
        <f t="shared" si="83"/>
        <v>0</v>
      </c>
      <c r="BG69" s="22"/>
      <c r="BH69" s="22">
        <v>18</v>
      </c>
      <c r="BI69" s="7">
        <f t="shared" si="84"/>
        <v>1.44</v>
      </c>
      <c r="BJ69" s="7">
        <f t="shared" si="85"/>
        <v>4.3500000000000005</v>
      </c>
      <c r="BK69" s="7">
        <f t="shared" si="86"/>
        <v>2.61</v>
      </c>
    </row>
    <row r="70" spans="1:63" x14ac:dyDescent="0.25">
      <c r="A70" s="10">
        <v>3.05</v>
      </c>
      <c r="B70" s="6" t="s">
        <v>188</v>
      </c>
      <c r="C70" s="6" t="s">
        <v>169</v>
      </c>
      <c r="D70" s="7">
        <f t="shared" si="60"/>
        <v>0</v>
      </c>
      <c r="E70" s="7" t="str">
        <f t="shared" si="61"/>
        <v xml:space="preserve"> </v>
      </c>
      <c r="F70" s="8" t="str">
        <f t="shared" si="62"/>
        <v xml:space="preserve"> </v>
      </c>
      <c r="G70" s="8" t="str">
        <f t="shared" si="63"/>
        <v xml:space="preserve"> </v>
      </c>
      <c r="H70" s="22">
        <v>50</v>
      </c>
      <c r="I70" s="7">
        <f>(AY70+BB70+BF70+BI70+BJ70+BK70)</f>
        <v>55.875000000000007</v>
      </c>
      <c r="J70" s="7">
        <f>H70-I70</f>
        <v>-5.8750000000000071</v>
      </c>
      <c r="K70" s="7">
        <f>J70*0.67</f>
        <v>-3.9362500000000051</v>
      </c>
      <c r="O70" s="27"/>
      <c r="P70" s="23"/>
      <c r="Q70" s="23"/>
      <c r="U70" s="8">
        <f t="shared" si="64"/>
        <v>0</v>
      </c>
      <c r="V70" s="8">
        <f t="shared" si="65"/>
        <v>0</v>
      </c>
      <c r="W70" s="9">
        <f t="shared" si="66"/>
        <v>0</v>
      </c>
      <c r="AA70" s="8">
        <f t="shared" si="67"/>
        <v>0</v>
      </c>
      <c r="AB70" s="8">
        <f t="shared" si="68"/>
        <v>0</v>
      </c>
      <c r="AC70" s="9">
        <f t="shared" si="69"/>
        <v>0</v>
      </c>
      <c r="AG70" s="8">
        <f t="shared" si="70"/>
        <v>0</v>
      </c>
      <c r="AH70" s="8">
        <f t="shared" si="71"/>
        <v>0</v>
      </c>
      <c r="AI70" s="9">
        <f t="shared" si="72"/>
        <v>0</v>
      </c>
      <c r="AM70" s="8">
        <f t="shared" si="73"/>
        <v>0</v>
      </c>
      <c r="AN70" s="8">
        <f t="shared" si="74"/>
        <v>0</v>
      </c>
      <c r="AO70" s="9">
        <f t="shared" si="75"/>
        <v>0</v>
      </c>
      <c r="AP70" s="6">
        <v>9</v>
      </c>
      <c r="AQ70" s="6">
        <v>25</v>
      </c>
      <c r="AR70" s="6" t="s">
        <v>86</v>
      </c>
      <c r="AS70" s="8">
        <f t="shared" si="76"/>
        <v>2</v>
      </c>
      <c r="AT70" s="8">
        <f t="shared" si="77"/>
        <v>725</v>
      </c>
      <c r="AU70" s="9">
        <f t="shared" si="78"/>
        <v>14.5</v>
      </c>
      <c r="AV70" s="20"/>
      <c r="AW70" s="9">
        <f t="shared" si="79"/>
        <v>14.5</v>
      </c>
      <c r="AX70" s="18">
        <f t="shared" si="80"/>
        <v>2</v>
      </c>
      <c r="AY70" s="7">
        <f t="shared" si="81"/>
        <v>5.0749999999999993</v>
      </c>
      <c r="AZ70" s="22"/>
      <c r="BA70" s="6">
        <v>2.12</v>
      </c>
      <c r="BB70" s="7">
        <f t="shared" si="82"/>
        <v>42.400000000000006</v>
      </c>
      <c r="BF70" s="7">
        <f t="shared" si="83"/>
        <v>0</v>
      </c>
      <c r="BG70" s="22"/>
      <c r="BH70" s="22">
        <v>18</v>
      </c>
      <c r="BI70" s="7">
        <f t="shared" si="84"/>
        <v>1.44</v>
      </c>
      <c r="BJ70" s="7">
        <f t="shared" si="85"/>
        <v>4.3500000000000005</v>
      </c>
      <c r="BK70" s="7">
        <f t="shared" si="86"/>
        <v>2.61</v>
      </c>
    </row>
    <row r="71" spans="1:63" x14ac:dyDescent="0.25">
      <c r="A71" s="10">
        <v>3.05</v>
      </c>
      <c r="B71" s="6" t="s">
        <v>190</v>
      </c>
      <c r="C71" s="6" t="s">
        <v>169</v>
      </c>
      <c r="D71" s="7">
        <f t="shared" si="60"/>
        <v>0</v>
      </c>
      <c r="E71" s="7" t="str">
        <f t="shared" si="61"/>
        <v xml:space="preserve"> </v>
      </c>
      <c r="F71" s="8" t="str">
        <f t="shared" si="62"/>
        <v xml:space="preserve"> </v>
      </c>
      <c r="G71" s="8" t="str">
        <f t="shared" si="63"/>
        <v xml:space="preserve"> </v>
      </c>
      <c r="H71" s="22">
        <v>50</v>
      </c>
      <c r="I71" s="7">
        <f t="shared" ref="I71:I75" si="87">(AY71+BB71+BF71+BI71+BJ71+BK71)</f>
        <v>55.875000000000007</v>
      </c>
      <c r="J71" s="7">
        <f t="shared" ref="J71:J75" si="88">H71-I71</f>
        <v>-5.8750000000000071</v>
      </c>
      <c r="K71" s="7">
        <f t="shared" ref="K71:K75" si="89">J71*0.67</f>
        <v>-3.9362500000000051</v>
      </c>
      <c r="O71" s="27"/>
      <c r="P71" s="23"/>
      <c r="Q71" s="23"/>
      <c r="U71" s="8">
        <f t="shared" si="64"/>
        <v>0</v>
      </c>
      <c r="V71" s="8">
        <f t="shared" si="65"/>
        <v>0</v>
      </c>
      <c r="W71" s="9">
        <f t="shared" si="66"/>
        <v>0</v>
      </c>
      <c r="AA71" s="8">
        <f t="shared" si="67"/>
        <v>0</v>
      </c>
      <c r="AB71" s="8">
        <f t="shared" si="68"/>
        <v>0</v>
      </c>
      <c r="AC71" s="9">
        <f t="shared" si="69"/>
        <v>0</v>
      </c>
      <c r="AG71" s="8">
        <f t="shared" si="70"/>
        <v>0</v>
      </c>
      <c r="AH71" s="8">
        <f t="shared" si="71"/>
        <v>0</v>
      </c>
      <c r="AI71" s="9">
        <f t="shared" si="72"/>
        <v>0</v>
      </c>
      <c r="AM71" s="8">
        <f t="shared" si="73"/>
        <v>0</v>
      </c>
      <c r="AN71" s="8">
        <f t="shared" si="74"/>
        <v>0</v>
      </c>
      <c r="AO71" s="9">
        <f t="shared" si="75"/>
        <v>0</v>
      </c>
      <c r="AP71" s="6">
        <v>9</v>
      </c>
      <c r="AQ71" s="6">
        <v>25</v>
      </c>
      <c r="AR71" s="6" t="s">
        <v>86</v>
      </c>
      <c r="AS71" s="8">
        <f t="shared" si="76"/>
        <v>2</v>
      </c>
      <c r="AT71" s="8">
        <f t="shared" si="77"/>
        <v>725</v>
      </c>
      <c r="AU71" s="9">
        <f t="shared" si="78"/>
        <v>14.5</v>
      </c>
      <c r="AV71" s="20"/>
      <c r="AW71" s="9">
        <f t="shared" si="79"/>
        <v>14.5</v>
      </c>
      <c r="AX71" s="18">
        <f t="shared" si="80"/>
        <v>2</v>
      </c>
      <c r="AY71" s="7">
        <f t="shared" si="81"/>
        <v>5.0749999999999993</v>
      </c>
      <c r="AZ71" s="22"/>
      <c r="BA71" s="6">
        <v>2.12</v>
      </c>
      <c r="BB71" s="7">
        <f t="shared" si="82"/>
        <v>42.400000000000006</v>
      </c>
      <c r="BF71" s="7">
        <f t="shared" si="83"/>
        <v>0</v>
      </c>
      <c r="BG71" s="22"/>
      <c r="BH71" s="22">
        <v>18</v>
      </c>
      <c r="BI71" s="7">
        <f t="shared" si="84"/>
        <v>1.44</v>
      </c>
      <c r="BJ71" s="7">
        <f t="shared" si="85"/>
        <v>4.3500000000000005</v>
      </c>
      <c r="BK71" s="7">
        <f t="shared" si="86"/>
        <v>2.61</v>
      </c>
    </row>
    <row r="72" spans="1:63" x14ac:dyDescent="0.25">
      <c r="A72" s="10">
        <v>3.05</v>
      </c>
      <c r="B72" s="6" t="s">
        <v>204</v>
      </c>
      <c r="C72" s="6" t="s">
        <v>169</v>
      </c>
      <c r="D72" s="7">
        <f t="shared" ref="D72:D73" si="90">IF(C72="Not Fertigated",(IF(J72/0.6&gt;=0,J72/0.6,0)),(IF(C72="Fertigated",(IF(K72/0.6&gt;=0,K72/0.6,0)),0)))</f>
        <v>73.541666666666657</v>
      </c>
      <c r="E72" s="7" t="str">
        <f t="shared" ref="E72:E73" si="91">IF(C72="Fertigated",IF(((J72-K72)&gt;=0),(J72-K72),IF((J72-K72)&lt;0,0," "))," ")</f>
        <v xml:space="preserve"> </v>
      </c>
      <c r="F72" s="8" t="str">
        <f t="shared" ref="F72:F73" si="92">IF( C72="Fertigated",(0.2*H72)," ")</f>
        <v xml:space="preserve"> </v>
      </c>
      <c r="G72" s="8" t="str">
        <f t="shared" ref="G72:G73" si="93">IF((E72&gt;F72),"YES",(IF(F72=" "," ","NO")))</f>
        <v xml:space="preserve"> </v>
      </c>
      <c r="H72" s="22">
        <v>100</v>
      </c>
      <c r="I72" s="7">
        <f t="shared" ref="I72:I73" si="94">(AY72+BB72+BF72+BI72+BJ72+BK72)</f>
        <v>55.875000000000007</v>
      </c>
      <c r="J72" s="7">
        <f t="shared" ref="J72:J73" si="95">H72-I72</f>
        <v>44.124999999999993</v>
      </c>
      <c r="K72" s="7">
        <f t="shared" ref="K72:K73" si="96">J72*0.67</f>
        <v>29.563749999999995</v>
      </c>
      <c r="O72" s="27"/>
      <c r="P72" s="23"/>
      <c r="Q72" s="23"/>
      <c r="U72" s="8">
        <f t="shared" ref="U72:U73" si="97">IF(T72="Early Growth", 3.5,IF(T72="Pre-Bud",3,IF(T72="Bud",3,IF(T72="Seed Formation",2.5,0))))</f>
        <v>0</v>
      </c>
      <c r="V72" s="8">
        <f t="shared" ref="V72:V73" si="98">(((R72-6)*150)+2000)*(S72/100)</f>
        <v>0</v>
      </c>
      <c r="W72" s="9">
        <f t="shared" ref="W72:W73" si="99">(U72*(V72/100))</f>
        <v>0</v>
      </c>
      <c r="AA72" s="8">
        <f t="shared" ref="AA72:AA74" si="100">IF(Z72="Early Growth", 3.5,IF(Z72="Pre-Bud",3,IF(Z72="Bud",3,IF(Z72="Seed Formation",2.5,0))))</f>
        <v>0</v>
      </c>
      <c r="AB72" s="8">
        <f t="shared" ref="AB72:AB74" si="101">(((X72-6)*150)+2000)*(Y72/100)</f>
        <v>0</v>
      </c>
      <c r="AC72" s="9">
        <f t="shared" ref="AC72:AC74" si="102">(AA72*(AB72/100))</f>
        <v>0</v>
      </c>
      <c r="AG72" s="8">
        <f t="shared" ref="AG72:AG73" si="103">IF(AF72="Early Growth", 3.5,IF(AF72="Pre-Bud",3,IF(AF72="Bud",3,IF(AF72="Seed Formation",2.5,0))))</f>
        <v>0</v>
      </c>
      <c r="AH72" s="8">
        <f t="shared" ref="AH72:AH73" si="104">(((AD72-6)*150)+2000)*(AE72/100)</f>
        <v>0</v>
      </c>
      <c r="AI72" s="9">
        <f t="shared" ref="AI72:AI73" si="105">(AG72*(AH72/100))</f>
        <v>0</v>
      </c>
      <c r="AM72" s="8">
        <f t="shared" ref="AM72:AM74" si="106">IF(AL72="Tillering", 2.5,IF(AL72="Elongation",2,IF(AL72="Flag Leaf",1.5,IF(AL72="Heading",1,0))))</f>
        <v>0</v>
      </c>
      <c r="AN72" s="8">
        <f t="shared" ref="AN72:AN74" si="107">(((AJ72-8)*150)+2000)*(AK72/100)</f>
        <v>0</v>
      </c>
      <c r="AO72" s="9">
        <f t="shared" ref="AO72:AO74" si="108">(AM72*(AN72/100))</f>
        <v>0</v>
      </c>
      <c r="AP72" s="6">
        <v>9</v>
      </c>
      <c r="AQ72" s="6">
        <v>25</v>
      </c>
      <c r="AR72" s="6" t="s">
        <v>86</v>
      </c>
      <c r="AS72" s="8">
        <f t="shared" ref="AS72:AS73" si="109">IF(AR72="Tillering", 2.5,IF(AR72="Elongation",2,IF(AR72="Flag Leaf",1.5,IF(AR72="Heading",1,0))))</f>
        <v>2</v>
      </c>
      <c r="AT72" s="8">
        <f t="shared" ref="AT72:AT73" si="110">(((AP72-6)*300)+2000)*(AQ72/100)</f>
        <v>725</v>
      </c>
      <c r="AU72" s="9">
        <f t="shared" ref="AU72:AU73" si="111">IF(AT72="","",(AS72*(AT72/100)))</f>
        <v>14.5</v>
      </c>
      <c r="AV72" s="20"/>
      <c r="AW72" s="9">
        <f t="shared" ref="AW72:AW73" si="112">W72+AC72+AI72+AO72+AU72</f>
        <v>14.5</v>
      </c>
      <c r="AX72" s="18">
        <f t="shared" ref="AX72:AX73" si="113">IFERROR((U72*(V72/(V72+AB72+AN72+AT72)))+(AA72*(AB72/(V72+AB72+AN72+AT72)))+(AM72*(AN72/(V72+AB72+AN72+AT72)))+(AS72*(AT72/(V72+AB72+AN72+AT72))),0)</f>
        <v>2</v>
      </c>
      <c r="AY72" s="7">
        <f t="shared" ref="AY72:AY73" si="114">IF(AND(AX72&gt;=0,AX72&lt;1.5),0,IF(AND(AX72&gt;=1.5,AX72&lt;2),(AW72*0.3),IF(AND(AX72&gt;=2,AX72&lt;2.5),(AW72*0.35),IF(AND(AX72&gt;=2.5,AX72&lt;3),(AW72*0.4),IF(AND(AX72&gt;=3,AX72&lt;3.5),(AW72*0.45),IF(AX72&gt;=3.5,(AW72*0.5)))))))</f>
        <v>5.0749999999999993</v>
      </c>
      <c r="AZ72" s="22"/>
      <c r="BA72" s="6">
        <v>2.12</v>
      </c>
      <c r="BB72" s="7">
        <f t="shared" si="82"/>
        <v>42.400000000000006</v>
      </c>
      <c r="BF72" s="7">
        <f t="shared" si="83"/>
        <v>0</v>
      </c>
      <c r="BG72" s="22"/>
      <c r="BH72" s="22">
        <v>18</v>
      </c>
      <c r="BI72" s="7">
        <f t="shared" ref="BI72:BI73" si="115">BH72*0.08</f>
        <v>1.44</v>
      </c>
      <c r="BJ72" s="7">
        <f t="shared" si="85"/>
        <v>4.3500000000000005</v>
      </c>
      <c r="BK72" s="7">
        <f t="shared" si="86"/>
        <v>2.61</v>
      </c>
    </row>
    <row r="73" spans="1:63" x14ac:dyDescent="0.25">
      <c r="A73" s="10">
        <v>3.05</v>
      </c>
      <c r="B73" s="6" t="s">
        <v>211</v>
      </c>
      <c r="C73" s="6" t="s">
        <v>169</v>
      </c>
      <c r="D73" s="7">
        <f t="shared" si="90"/>
        <v>73.541666666666657</v>
      </c>
      <c r="E73" s="7" t="str">
        <f t="shared" si="91"/>
        <v xml:space="preserve"> </v>
      </c>
      <c r="F73" s="8" t="str">
        <f t="shared" si="92"/>
        <v xml:space="preserve"> </v>
      </c>
      <c r="G73" s="8" t="str">
        <f t="shared" si="93"/>
        <v xml:space="preserve"> </v>
      </c>
      <c r="H73" s="22">
        <v>100</v>
      </c>
      <c r="I73" s="7">
        <f t="shared" si="94"/>
        <v>55.875000000000007</v>
      </c>
      <c r="J73" s="7">
        <f t="shared" si="95"/>
        <v>44.124999999999993</v>
      </c>
      <c r="K73" s="7">
        <f t="shared" si="96"/>
        <v>29.563749999999995</v>
      </c>
      <c r="O73" s="27"/>
      <c r="P73" s="23"/>
      <c r="Q73" s="23"/>
      <c r="U73" s="8">
        <f t="shared" si="97"/>
        <v>0</v>
      </c>
      <c r="V73" s="8">
        <f t="shared" si="98"/>
        <v>0</v>
      </c>
      <c r="W73" s="9">
        <f t="shared" si="99"/>
        <v>0</v>
      </c>
      <c r="AA73" s="8">
        <f t="shared" si="100"/>
        <v>0</v>
      </c>
      <c r="AB73" s="8">
        <f t="shared" si="101"/>
        <v>0</v>
      </c>
      <c r="AC73" s="9">
        <f t="shared" si="102"/>
        <v>0</v>
      </c>
      <c r="AG73" s="8">
        <f t="shared" si="103"/>
        <v>0</v>
      </c>
      <c r="AH73" s="8">
        <f t="shared" si="104"/>
        <v>0</v>
      </c>
      <c r="AI73" s="9">
        <f t="shared" si="105"/>
        <v>0</v>
      </c>
      <c r="AM73" s="8">
        <f t="shared" si="106"/>
        <v>0</v>
      </c>
      <c r="AN73" s="8">
        <f t="shared" si="107"/>
        <v>0</v>
      </c>
      <c r="AO73" s="9">
        <f t="shared" si="108"/>
        <v>0</v>
      </c>
      <c r="AP73" s="6">
        <v>9</v>
      </c>
      <c r="AQ73" s="6">
        <v>25</v>
      </c>
      <c r="AR73" s="6" t="s">
        <v>86</v>
      </c>
      <c r="AS73" s="8">
        <f t="shared" si="109"/>
        <v>2</v>
      </c>
      <c r="AT73" s="8">
        <f t="shared" si="110"/>
        <v>725</v>
      </c>
      <c r="AU73" s="9">
        <f t="shared" si="111"/>
        <v>14.5</v>
      </c>
      <c r="AV73" s="20"/>
      <c r="AW73" s="9">
        <f t="shared" si="112"/>
        <v>14.5</v>
      </c>
      <c r="AX73" s="18">
        <f t="shared" si="113"/>
        <v>2</v>
      </c>
      <c r="AY73" s="7">
        <f t="shared" si="114"/>
        <v>5.0749999999999993</v>
      </c>
      <c r="AZ73" s="22"/>
      <c r="BA73" s="6">
        <v>2.12</v>
      </c>
      <c r="BB73" s="7">
        <f t="shared" si="82"/>
        <v>42.400000000000006</v>
      </c>
      <c r="BF73" s="7">
        <f t="shared" si="83"/>
        <v>0</v>
      </c>
      <c r="BG73" s="22"/>
      <c r="BH73" s="22">
        <v>18</v>
      </c>
      <c r="BI73" s="7">
        <f t="shared" si="115"/>
        <v>1.44</v>
      </c>
      <c r="BJ73" s="7">
        <f t="shared" si="85"/>
        <v>4.3500000000000005</v>
      </c>
      <c r="BK73" s="7">
        <f t="shared" si="86"/>
        <v>2.61</v>
      </c>
    </row>
    <row r="74" spans="1:63" x14ac:dyDescent="0.25">
      <c r="A74" s="10">
        <v>3.06</v>
      </c>
      <c r="B74" s="6" t="s">
        <v>172</v>
      </c>
      <c r="C74" s="6" t="s">
        <v>169</v>
      </c>
      <c r="D74" s="7">
        <f t="shared" si="60"/>
        <v>0</v>
      </c>
      <c r="E74" s="7" t="str">
        <f t="shared" si="61"/>
        <v xml:space="preserve"> </v>
      </c>
      <c r="F74" s="8" t="str">
        <f t="shared" si="62"/>
        <v xml:space="preserve"> </v>
      </c>
      <c r="G74" s="8" t="str">
        <f t="shared" si="63"/>
        <v xml:space="preserve"> </v>
      </c>
      <c r="H74" s="22">
        <v>50</v>
      </c>
      <c r="I74" s="7">
        <f t="shared" si="87"/>
        <v>52.76</v>
      </c>
      <c r="J74" s="7">
        <f t="shared" si="88"/>
        <v>-2.759999999999998</v>
      </c>
      <c r="K74" s="7">
        <f t="shared" si="89"/>
        <v>-1.8491999999999988</v>
      </c>
      <c r="O74" s="27"/>
      <c r="P74" s="23"/>
      <c r="Q74" s="23"/>
      <c r="R74" s="28"/>
      <c r="S74" s="28"/>
      <c r="T74" s="28"/>
      <c r="U74" s="8">
        <f t="shared" si="64"/>
        <v>0</v>
      </c>
      <c r="V74" s="8">
        <f t="shared" si="65"/>
        <v>0</v>
      </c>
      <c r="W74" s="9">
        <f t="shared" si="66"/>
        <v>0</v>
      </c>
      <c r="AA74" s="8">
        <f t="shared" si="100"/>
        <v>0</v>
      </c>
      <c r="AB74" s="8">
        <f t="shared" si="101"/>
        <v>0</v>
      </c>
      <c r="AC74" s="9">
        <f t="shared" si="102"/>
        <v>0</v>
      </c>
      <c r="AG74" s="8">
        <f t="shared" si="70"/>
        <v>0</v>
      </c>
      <c r="AH74" s="8">
        <f t="shared" si="71"/>
        <v>0</v>
      </c>
      <c r="AI74" s="9">
        <f t="shared" si="72"/>
        <v>0</v>
      </c>
      <c r="AJ74" s="28"/>
      <c r="AM74" s="8">
        <f t="shared" si="106"/>
        <v>0</v>
      </c>
      <c r="AN74" s="8">
        <f t="shared" si="107"/>
        <v>0</v>
      </c>
      <c r="AO74" s="9">
        <f t="shared" si="108"/>
        <v>0</v>
      </c>
      <c r="AS74" s="8">
        <f t="shared" si="76"/>
        <v>0</v>
      </c>
      <c r="AT74" s="8">
        <f t="shared" si="77"/>
        <v>0</v>
      </c>
      <c r="AU74" s="9">
        <f t="shared" si="78"/>
        <v>0</v>
      </c>
      <c r="AV74" s="20"/>
      <c r="AW74" s="9">
        <f t="shared" si="79"/>
        <v>0</v>
      </c>
      <c r="AX74" s="18">
        <f t="shared" si="80"/>
        <v>0</v>
      </c>
      <c r="AY74" s="7">
        <f t="shared" si="81"/>
        <v>0</v>
      </c>
      <c r="AZ74" s="22"/>
      <c r="BA74" s="6">
        <v>2.29</v>
      </c>
      <c r="BB74" s="7">
        <f t="shared" si="82"/>
        <v>45.8</v>
      </c>
      <c r="BF74" s="7">
        <f t="shared" si="83"/>
        <v>0</v>
      </c>
      <c r="BG74" s="22"/>
      <c r="BH74" s="22">
        <v>0</v>
      </c>
      <c r="BI74" s="7">
        <f t="shared" si="84"/>
        <v>0</v>
      </c>
      <c r="BJ74" s="7">
        <f t="shared" si="85"/>
        <v>4.3500000000000005</v>
      </c>
      <c r="BK74" s="7">
        <f t="shared" si="86"/>
        <v>2.61</v>
      </c>
    </row>
    <row r="75" spans="1:63" x14ac:dyDescent="0.25">
      <c r="A75" s="10">
        <v>3.06</v>
      </c>
      <c r="B75" s="6" t="s">
        <v>199</v>
      </c>
      <c r="C75" s="6" t="s">
        <v>169</v>
      </c>
      <c r="D75" s="7">
        <f t="shared" si="60"/>
        <v>0</v>
      </c>
      <c r="E75" s="7" t="str">
        <f t="shared" si="61"/>
        <v xml:space="preserve"> </v>
      </c>
      <c r="F75" s="8" t="str">
        <f t="shared" si="62"/>
        <v xml:space="preserve"> </v>
      </c>
      <c r="G75" s="8" t="str">
        <f t="shared" si="63"/>
        <v xml:space="preserve"> </v>
      </c>
      <c r="H75" s="22">
        <v>30</v>
      </c>
      <c r="I75" s="7">
        <f t="shared" si="87"/>
        <v>52.76</v>
      </c>
      <c r="J75" s="7">
        <f t="shared" si="88"/>
        <v>-22.759999999999998</v>
      </c>
      <c r="K75" s="7">
        <f t="shared" si="89"/>
        <v>-15.2492</v>
      </c>
      <c r="O75" s="27"/>
      <c r="P75" s="23"/>
      <c r="Q75" s="23"/>
      <c r="R75" s="28"/>
      <c r="S75" s="28"/>
      <c r="T75" s="28"/>
      <c r="U75" s="8">
        <f t="shared" si="64"/>
        <v>0</v>
      </c>
      <c r="V75" s="8">
        <f t="shared" si="65"/>
        <v>0</v>
      </c>
      <c r="W75" s="9">
        <f t="shared" si="66"/>
        <v>0</v>
      </c>
      <c r="AA75" s="8">
        <f t="shared" si="67"/>
        <v>0</v>
      </c>
      <c r="AB75" s="8">
        <f t="shared" si="68"/>
        <v>0</v>
      </c>
      <c r="AC75" s="9">
        <f t="shared" si="69"/>
        <v>0</v>
      </c>
      <c r="AG75" s="8">
        <f t="shared" si="70"/>
        <v>0</v>
      </c>
      <c r="AH75" s="8">
        <f t="shared" si="71"/>
        <v>0</v>
      </c>
      <c r="AI75" s="9">
        <f t="shared" si="72"/>
        <v>0</v>
      </c>
      <c r="AJ75" s="28"/>
      <c r="AM75" s="8">
        <f t="shared" si="73"/>
        <v>0</v>
      </c>
      <c r="AN75" s="8">
        <f t="shared" si="74"/>
        <v>0</v>
      </c>
      <c r="AO75" s="9">
        <f t="shared" si="75"/>
        <v>0</v>
      </c>
      <c r="AS75" s="8">
        <f t="shared" si="76"/>
        <v>0</v>
      </c>
      <c r="AT75" s="8">
        <f t="shared" si="77"/>
        <v>0</v>
      </c>
      <c r="AU75" s="9">
        <f t="shared" si="78"/>
        <v>0</v>
      </c>
      <c r="AV75" s="20"/>
      <c r="AW75" s="9">
        <f t="shared" si="79"/>
        <v>0</v>
      </c>
      <c r="AX75" s="18">
        <f t="shared" si="80"/>
        <v>0</v>
      </c>
      <c r="AY75" s="7">
        <f t="shared" si="81"/>
        <v>0</v>
      </c>
      <c r="AZ75" s="22"/>
      <c r="BA75" s="6">
        <v>2.29</v>
      </c>
      <c r="BB75" s="7">
        <f t="shared" si="82"/>
        <v>45.8</v>
      </c>
      <c r="BF75" s="7">
        <f t="shared" si="83"/>
        <v>0</v>
      </c>
      <c r="BG75" s="22"/>
      <c r="BH75" s="22">
        <v>0</v>
      </c>
      <c r="BI75" s="7">
        <f t="shared" si="84"/>
        <v>0</v>
      </c>
      <c r="BJ75" s="7">
        <f t="shared" si="85"/>
        <v>4.3500000000000005</v>
      </c>
      <c r="BK75" s="7">
        <f t="shared" si="86"/>
        <v>2.61</v>
      </c>
    </row>
    <row r="76" spans="1:63" x14ac:dyDescent="0.25">
      <c r="A76" s="10">
        <v>3.06</v>
      </c>
      <c r="B76" s="6" t="s">
        <v>188</v>
      </c>
      <c r="C76" s="6" t="s">
        <v>169</v>
      </c>
      <c r="D76" s="7">
        <f t="shared" si="60"/>
        <v>0</v>
      </c>
      <c r="E76" s="7" t="str">
        <f t="shared" si="61"/>
        <v xml:space="preserve"> </v>
      </c>
      <c r="F76" s="8" t="str">
        <f t="shared" si="62"/>
        <v xml:space="preserve"> </v>
      </c>
      <c r="G76" s="8" t="str">
        <f t="shared" si="63"/>
        <v xml:space="preserve"> </v>
      </c>
      <c r="H76" s="22">
        <v>50</v>
      </c>
      <c r="I76" s="7">
        <f t="shared" ref="I76:I93" si="116">(AY76+BB76+BF76+BI76+BJ76+BK76)</f>
        <v>52.76</v>
      </c>
      <c r="J76" s="7">
        <f t="shared" ref="J76:J93" si="117">H76-I76</f>
        <v>-2.759999999999998</v>
      </c>
      <c r="K76" s="7">
        <f t="shared" ref="K76:K93" si="118">J76*0.67</f>
        <v>-1.8491999999999988</v>
      </c>
      <c r="O76" s="27"/>
      <c r="P76" s="23"/>
      <c r="Q76" s="23"/>
      <c r="R76" s="28"/>
      <c r="S76" s="28"/>
      <c r="T76" s="28"/>
      <c r="U76" s="8">
        <f t="shared" si="64"/>
        <v>0</v>
      </c>
      <c r="V76" s="8">
        <f t="shared" si="65"/>
        <v>0</v>
      </c>
      <c r="W76" s="9">
        <f t="shared" si="66"/>
        <v>0</v>
      </c>
      <c r="AA76" s="8">
        <f t="shared" si="67"/>
        <v>0</v>
      </c>
      <c r="AB76" s="8">
        <f t="shared" si="68"/>
        <v>0</v>
      </c>
      <c r="AC76" s="9">
        <f t="shared" si="69"/>
        <v>0</v>
      </c>
      <c r="AG76" s="8">
        <f t="shared" si="70"/>
        <v>0</v>
      </c>
      <c r="AH76" s="8">
        <f t="shared" si="71"/>
        <v>0</v>
      </c>
      <c r="AI76" s="9">
        <f t="shared" si="72"/>
        <v>0</v>
      </c>
      <c r="AJ76" s="28"/>
      <c r="AM76" s="8">
        <f t="shared" si="73"/>
        <v>0</v>
      </c>
      <c r="AN76" s="8">
        <f t="shared" si="74"/>
        <v>0</v>
      </c>
      <c r="AO76" s="9">
        <f t="shared" si="75"/>
        <v>0</v>
      </c>
      <c r="AS76" s="8">
        <f t="shared" si="76"/>
        <v>0</v>
      </c>
      <c r="AT76" s="8">
        <f t="shared" si="77"/>
        <v>0</v>
      </c>
      <c r="AU76" s="9">
        <f t="shared" si="78"/>
        <v>0</v>
      </c>
      <c r="AV76" s="20"/>
      <c r="AW76" s="9">
        <f t="shared" si="79"/>
        <v>0</v>
      </c>
      <c r="AX76" s="18">
        <f t="shared" si="80"/>
        <v>0</v>
      </c>
      <c r="AY76" s="7">
        <f t="shared" si="81"/>
        <v>0</v>
      </c>
      <c r="AZ76" s="22"/>
      <c r="BA76" s="6">
        <v>2.29</v>
      </c>
      <c r="BB76" s="7">
        <f t="shared" si="82"/>
        <v>45.8</v>
      </c>
      <c r="BF76" s="7">
        <f t="shared" si="83"/>
        <v>0</v>
      </c>
      <c r="BG76" s="22"/>
      <c r="BH76" s="22">
        <v>0</v>
      </c>
      <c r="BI76" s="7">
        <f t="shared" si="84"/>
        <v>0</v>
      </c>
      <c r="BJ76" s="7">
        <f t="shared" si="85"/>
        <v>4.3500000000000005</v>
      </c>
      <c r="BK76" s="7">
        <f t="shared" si="86"/>
        <v>2.61</v>
      </c>
    </row>
    <row r="77" spans="1:63" x14ac:dyDescent="0.25">
      <c r="A77" s="10">
        <v>3.06</v>
      </c>
      <c r="B77" s="6" t="s">
        <v>200</v>
      </c>
      <c r="C77" s="6" t="s">
        <v>169</v>
      </c>
      <c r="D77" s="7">
        <f t="shared" si="60"/>
        <v>0</v>
      </c>
      <c r="E77" s="7" t="str">
        <f t="shared" si="61"/>
        <v xml:space="preserve"> </v>
      </c>
      <c r="F77" s="8" t="str">
        <f t="shared" si="62"/>
        <v xml:space="preserve"> </v>
      </c>
      <c r="G77" s="8" t="str">
        <f t="shared" si="63"/>
        <v xml:space="preserve"> </v>
      </c>
      <c r="H77" s="22">
        <v>30</v>
      </c>
      <c r="I77" s="7">
        <f t="shared" si="116"/>
        <v>52.76</v>
      </c>
      <c r="J77" s="7">
        <f t="shared" si="117"/>
        <v>-22.759999999999998</v>
      </c>
      <c r="K77" s="7">
        <f t="shared" si="118"/>
        <v>-15.2492</v>
      </c>
      <c r="O77" s="27"/>
      <c r="P77" s="23"/>
      <c r="Q77" s="23"/>
      <c r="R77" s="28"/>
      <c r="S77" s="28"/>
      <c r="T77" s="28"/>
      <c r="U77" s="8">
        <f t="shared" si="64"/>
        <v>0</v>
      </c>
      <c r="V77" s="8">
        <f t="shared" si="65"/>
        <v>0</v>
      </c>
      <c r="W77" s="9">
        <f t="shared" si="66"/>
        <v>0</v>
      </c>
      <c r="AA77" s="8">
        <f t="shared" si="67"/>
        <v>0</v>
      </c>
      <c r="AB77" s="8">
        <f t="shared" si="68"/>
        <v>0</v>
      </c>
      <c r="AC77" s="9">
        <f t="shared" si="69"/>
        <v>0</v>
      </c>
      <c r="AG77" s="8">
        <f t="shared" si="70"/>
        <v>0</v>
      </c>
      <c r="AH77" s="8">
        <f t="shared" si="71"/>
        <v>0</v>
      </c>
      <c r="AI77" s="9">
        <f t="shared" si="72"/>
        <v>0</v>
      </c>
      <c r="AJ77" s="28"/>
      <c r="AM77" s="8">
        <f t="shared" si="73"/>
        <v>0</v>
      </c>
      <c r="AN77" s="8">
        <f t="shared" si="74"/>
        <v>0</v>
      </c>
      <c r="AO77" s="9">
        <f t="shared" si="75"/>
        <v>0</v>
      </c>
      <c r="AS77" s="8">
        <f t="shared" si="76"/>
        <v>0</v>
      </c>
      <c r="AT77" s="8">
        <f t="shared" si="77"/>
        <v>0</v>
      </c>
      <c r="AU77" s="9">
        <f t="shared" si="78"/>
        <v>0</v>
      </c>
      <c r="AV77" s="20"/>
      <c r="AW77" s="9">
        <f t="shared" si="79"/>
        <v>0</v>
      </c>
      <c r="AX77" s="18">
        <f t="shared" si="80"/>
        <v>0</v>
      </c>
      <c r="AY77" s="7">
        <f t="shared" si="81"/>
        <v>0</v>
      </c>
      <c r="AZ77" s="22"/>
      <c r="BA77" s="6">
        <v>2.29</v>
      </c>
      <c r="BB77" s="7">
        <f t="shared" si="82"/>
        <v>45.8</v>
      </c>
      <c r="BF77" s="7">
        <f t="shared" si="83"/>
        <v>0</v>
      </c>
      <c r="BG77" s="22"/>
      <c r="BH77" s="22">
        <v>0</v>
      </c>
      <c r="BI77" s="7">
        <f t="shared" si="84"/>
        <v>0</v>
      </c>
      <c r="BJ77" s="7">
        <f t="shared" si="85"/>
        <v>4.3500000000000005</v>
      </c>
      <c r="BK77" s="7">
        <f t="shared" si="86"/>
        <v>2.61</v>
      </c>
    </row>
    <row r="78" spans="1:63" x14ac:dyDescent="0.25">
      <c r="A78" s="10">
        <v>3.07</v>
      </c>
      <c r="B78" s="6" t="s">
        <v>25</v>
      </c>
      <c r="C78" s="6" t="s">
        <v>221</v>
      </c>
      <c r="D78" s="7">
        <f t="shared" si="60"/>
        <v>37.140333333333345</v>
      </c>
      <c r="E78" s="7">
        <f t="shared" si="61"/>
        <v>10.9758</v>
      </c>
      <c r="F78" s="8">
        <f t="shared" si="62"/>
        <v>20</v>
      </c>
      <c r="G78" s="8" t="str">
        <f t="shared" si="63"/>
        <v>NO</v>
      </c>
      <c r="H78" s="22">
        <v>100</v>
      </c>
      <c r="I78" s="7">
        <f t="shared" si="116"/>
        <v>66.739999999999995</v>
      </c>
      <c r="J78" s="7">
        <f t="shared" si="117"/>
        <v>33.260000000000005</v>
      </c>
      <c r="K78" s="7">
        <f t="shared" si="118"/>
        <v>22.284200000000006</v>
      </c>
      <c r="O78" s="23">
        <v>43204</v>
      </c>
      <c r="P78" s="23"/>
      <c r="Q78" s="23">
        <v>43204</v>
      </c>
      <c r="R78" s="6">
        <v>4</v>
      </c>
      <c r="S78" s="6">
        <v>10</v>
      </c>
      <c r="T78" s="6" t="s">
        <v>85</v>
      </c>
      <c r="U78" s="8">
        <f t="shared" si="64"/>
        <v>3</v>
      </c>
      <c r="V78" s="8">
        <f t="shared" si="65"/>
        <v>170</v>
      </c>
      <c r="W78" s="9">
        <f t="shared" si="66"/>
        <v>5.0999999999999996</v>
      </c>
      <c r="X78" s="6">
        <v>4</v>
      </c>
      <c r="Y78" s="6">
        <v>35</v>
      </c>
      <c r="Z78" s="6" t="s">
        <v>85</v>
      </c>
      <c r="AA78" s="8">
        <f t="shared" si="67"/>
        <v>3</v>
      </c>
      <c r="AB78" s="8">
        <f t="shared" si="68"/>
        <v>595</v>
      </c>
      <c r="AC78" s="9">
        <f t="shared" si="69"/>
        <v>17.850000000000001</v>
      </c>
      <c r="AG78" s="8">
        <f t="shared" si="70"/>
        <v>0</v>
      </c>
      <c r="AH78" s="8">
        <f t="shared" si="71"/>
        <v>0</v>
      </c>
      <c r="AI78" s="9">
        <f t="shared" si="72"/>
        <v>0</v>
      </c>
      <c r="AJ78" s="6">
        <v>8</v>
      </c>
      <c r="AK78" s="6">
        <v>35</v>
      </c>
      <c r="AL78" s="6" t="s">
        <v>86</v>
      </c>
      <c r="AM78" s="8">
        <f t="shared" si="73"/>
        <v>2</v>
      </c>
      <c r="AN78" s="8">
        <f t="shared" si="74"/>
        <v>700</v>
      </c>
      <c r="AO78" s="9">
        <f t="shared" si="75"/>
        <v>14</v>
      </c>
      <c r="AS78" s="8">
        <f t="shared" si="76"/>
        <v>0</v>
      </c>
      <c r="AT78" s="8">
        <f t="shared" si="77"/>
        <v>0</v>
      </c>
      <c r="AU78" s="9">
        <f t="shared" si="78"/>
        <v>0</v>
      </c>
      <c r="AV78" s="20"/>
      <c r="AW78" s="9">
        <f t="shared" si="79"/>
        <v>36.950000000000003</v>
      </c>
      <c r="AX78" s="18">
        <f t="shared" si="80"/>
        <v>2.5221843003412969</v>
      </c>
      <c r="AY78" s="7">
        <f t="shared" si="81"/>
        <v>14.780000000000001</v>
      </c>
      <c r="AZ78" s="22"/>
      <c r="BA78" s="6">
        <v>2.25</v>
      </c>
      <c r="BB78" s="7">
        <f t="shared" si="82"/>
        <v>45</v>
      </c>
      <c r="BF78" s="7">
        <f t="shared" si="83"/>
        <v>0</v>
      </c>
      <c r="BG78" s="22"/>
      <c r="BH78" s="22">
        <v>0</v>
      </c>
      <c r="BI78" s="7">
        <f t="shared" si="84"/>
        <v>0</v>
      </c>
      <c r="BJ78" s="7">
        <f t="shared" si="85"/>
        <v>4.3500000000000005</v>
      </c>
      <c r="BK78" s="7">
        <f t="shared" si="86"/>
        <v>2.61</v>
      </c>
    </row>
    <row r="79" spans="1:63" x14ac:dyDescent="0.25">
      <c r="A79" s="10">
        <v>3.08</v>
      </c>
      <c r="B79" s="6" t="s">
        <v>29</v>
      </c>
      <c r="C79" s="6" t="s">
        <v>221</v>
      </c>
      <c r="D79" s="7">
        <f t="shared" si="60"/>
        <v>56.994666666666674</v>
      </c>
      <c r="E79" s="7">
        <f t="shared" si="61"/>
        <v>16.843200000000003</v>
      </c>
      <c r="F79" s="8">
        <f t="shared" si="62"/>
        <v>24</v>
      </c>
      <c r="G79" s="8" t="str">
        <f t="shared" si="63"/>
        <v>NO</v>
      </c>
      <c r="H79" s="22">
        <v>120</v>
      </c>
      <c r="I79" s="7">
        <f t="shared" si="116"/>
        <v>68.959999999999994</v>
      </c>
      <c r="J79" s="7">
        <f t="shared" si="117"/>
        <v>51.040000000000006</v>
      </c>
      <c r="K79" s="7">
        <f t="shared" si="118"/>
        <v>34.196800000000003</v>
      </c>
      <c r="O79" s="23" t="s">
        <v>170</v>
      </c>
      <c r="P79" s="23"/>
      <c r="Q79" s="23"/>
      <c r="U79" s="8">
        <f t="shared" si="64"/>
        <v>0</v>
      </c>
      <c r="V79" s="8">
        <f t="shared" si="65"/>
        <v>0</v>
      </c>
      <c r="W79" s="9">
        <f t="shared" si="66"/>
        <v>0</v>
      </c>
      <c r="AA79" s="8">
        <f t="shared" si="67"/>
        <v>0</v>
      </c>
      <c r="AB79" s="8">
        <f t="shared" si="68"/>
        <v>0</v>
      </c>
      <c r="AC79" s="9">
        <f t="shared" si="69"/>
        <v>0</v>
      </c>
      <c r="AG79" s="8">
        <f t="shared" si="70"/>
        <v>0</v>
      </c>
      <c r="AH79" s="8">
        <f t="shared" si="71"/>
        <v>0</v>
      </c>
      <c r="AI79" s="9">
        <f t="shared" si="72"/>
        <v>0</v>
      </c>
      <c r="AM79" s="8">
        <f t="shared" si="73"/>
        <v>0</v>
      </c>
      <c r="AN79" s="8">
        <f t="shared" si="74"/>
        <v>0</v>
      </c>
      <c r="AO79" s="9">
        <f t="shared" si="75"/>
        <v>0</v>
      </c>
      <c r="AS79" s="8">
        <f t="shared" si="76"/>
        <v>0</v>
      </c>
      <c r="AT79" s="8">
        <f t="shared" si="77"/>
        <v>0</v>
      </c>
      <c r="AU79" s="9">
        <f t="shared" si="78"/>
        <v>0</v>
      </c>
      <c r="AV79" s="20"/>
      <c r="AW79" s="9">
        <f t="shared" si="79"/>
        <v>0</v>
      </c>
      <c r="AX79" s="18">
        <f t="shared" si="80"/>
        <v>0</v>
      </c>
      <c r="AY79" s="7">
        <f t="shared" si="81"/>
        <v>0</v>
      </c>
      <c r="AZ79" s="22"/>
      <c r="BA79" s="6">
        <v>2.92</v>
      </c>
      <c r="BB79" s="7">
        <f t="shared" si="82"/>
        <v>58.4</v>
      </c>
      <c r="BF79" s="7">
        <f t="shared" si="83"/>
        <v>0</v>
      </c>
      <c r="BG79" s="22"/>
      <c r="BH79" s="22">
        <v>45</v>
      </c>
      <c r="BI79" s="7">
        <f t="shared" si="84"/>
        <v>3.6</v>
      </c>
      <c r="BJ79" s="7">
        <f t="shared" si="85"/>
        <v>4.3500000000000005</v>
      </c>
      <c r="BK79" s="7">
        <f t="shared" si="86"/>
        <v>2.61</v>
      </c>
    </row>
    <row r="80" spans="1:63" x14ac:dyDescent="0.25">
      <c r="A80" s="10">
        <v>3.08</v>
      </c>
      <c r="B80" s="6" t="s">
        <v>199</v>
      </c>
      <c r="C80" s="6" t="s">
        <v>169</v>
      </c>
      <c r="D80" s="7">
        <f t="shared" si="60"/>
        <v>0</v>
      </c>
      <c r="E80" s="7" t="str">
        <f t="shared" si="61"/>
        <v xml:space="preserve"> </v>
      </c>
      <c r="F80" s="8" t="str">
        <f t="shared" si="62"/>
        <v xml:space="preserve"> </v>
      </c>
      <c r="G80" s="8" t="str">
        <f t="shared" si="63"/>
        <v xml:space="preserve"> </v>
      </c>
      <c r="H80" s="22">
        <v>30</v>
      </c>
      <c r="I80" s="7">
        <f t="shared" si="116"/>
        <v>68.959999999999994</v>
      </c>
      <c r="J80" s="7">
        <f t="shared" si="117"/>
        <v>-38.959999999999994</v>
      </c>
      <c r="K80" s="7">
        <f t="shared" si="118"/>
        <v>-26.103199999999998</v>
      </c>
      <c r="O80" s="23" t="s">
        <v>170</v>
      </c>
      <c r="P80" s="23"/>
      <c r="Q80" s="23"/>
      <c r="U80" s="8">
        <f t="shared" si="64"/>
        <v>0</v>
      </c>
      <c r="V80" s="8">
        <f t="shared" si="65"/>
        <v>0</v>
      </c>
      <c r="W80" s="9">
        <f t="shared" si="66"/>
        <v>0</v>
      </c>
      <c r="AA80" s="8">
        <f t="shared" si="67"/>
        <v>0</v>
      </c>
      <c r="AB80" s="8">
        <f t="shared" si="68"/>
        <v>0</v>
      </c>
      <c r="AC80" s="9">
        <f t="shared" si="69"/>
        <v>0</v>
      </c>
      <c r="AG80" s="8">
        <f t="shared" si="70"/>
        <v>0</v>
      </c>
      <c r="AH80" s="8">
        <f t="shared" si="71"/>
        <v>0</v>
      </c>
      <c r="AI80" s="9">
        <f t="shared" si="72"/>
        <v>0</v>
      </c>
      <c r="AM80" s="8">
        <f t="shared" si="73"/>
        <v>0</v>
      </c>
      <c r="AN80" s="8">
        <f t="shared" si="74"/>
        <v>0</v>
      </c>
      <c r="AO80" s="9">
        <f t="shared" si="75"/>
        <v>0</v>
      </c>
      <c r="AS80" s="8">
        <f t="shared" si="76"/>
        <v>0</v>
      </c>
      <c r="AT80" s="8">
        <f t="shared" si="77"/>
        <v>0</v>
      </c>
      <c r="AU80" s="9">
        <f t="shared" si="78"/>
        <v>0</v>
      </c>
      <c r="AV80" s="20"/>
      <c r="AW80" s="9">
        <f t="shared" si="79"/>
        <v>0</v>
      </c>
      <c r="AX80" s="18">
        <f t="shared" si="80"/>
        <v>0</v>
      </c>
      <c r="AY80" s="7">
        <f t="shared" si="81"/>
        <v>0</v>
      </c>
      <c r="AZ80" s="22"/>
      <c r="BA80" s="6">
        <v>2.92</v>
      </c>
      <c r="BB80" s="7">
        <f t="shared" si="82"/>
        <v>58.4</v>
      </c>
      <c r="BF80" s="7">
        <f t="shared" si="83"/>
        <v>0</v>
      </c>
      <c r="BG80" s="22"/>
      <c r="BH80" s="22">
        <v>45</v>
      </c>
      <c r="BI80" s="7">
        <f t="shared" si="84"/>
        <v>3.6</v>
      </c>
      <c r="BJ80" s="7">
        <f t="shared" si="85"/>
        <v>4.3500000000000005</v>
      </c>
      <c r="BK80" s="7">
        <f t="shared" si="86"/>
        <v>2.61</v>
      </c>
    </row>
    <row r="81" spans="1:63" x14ac:dyDescent="0.25">
      <c r="A81" s="10">
        <v>3.09</v>
      </c>
      <c r="B81" s="6" t="s">
        <v>122</v>
      </c>
      <c r="C81" s="6" t="s">
        <v>221</v>
      </c>
      <c r="D81" s="7">
        <f t="shared" si="60"/>
        <v>108.36133333333335</v>
      </c>
      <c r="E81" s="7">
        <f t="shared" si="61"/>
        <v>32.023199999999989</v>
      </c>
      <c r="F81" s="8">
        <f t="shared" si="62"/>
        <v>30</v>
      </c>
      <c r="G81" s="8" t="str">
        <f t="shared" si="63"/>
        <v>YES</v>
      </c>
      <c r="H81" s="22">
        <v>150</v>
      </c>
      <c r="I81" s="7">
        <f t="shared" si="116"/>
        <v>52.96</v>
      </c>
      <c r="J81" s="7">
        <f t="shared" si="117"/>
        <v>97.039999999999992</v>
      </c>
      <c r="K81" s="7">
        <f t="shared" si="118"/>
        <v>65.016800000000003</v>
      </c>
      <c r="O81" s="23" t="s">
        <v>170</v>
      </c>
      <c r="P81" s="27"/>
      <c r="Q81" s="23"/>
      <c r="U81" s="8">
        <f t="shared" si="64"/>
        <v>0</v>
      </c>
      <c r="V81" s="8">
        <f t="shared" si="65"/>
        <v>0</v>
      </c>
      <c r="W81" s="9">
        <f t="shared" si="66"/>
        <v>0</v>
      </c>
      <c r="AA81" s="8">
        <f t="shared" si="67"/>
        <v>0</v>
      </c>
      <c r="AB81" s="8">
        <f t="shared" si="68"/>
        <v>0</v>
      </c>
      <c r="AC81" s="9">
        <f t="shared" si="69"/>
        <v>0</v>
      </c>
      <c r="AG81" s="8">
        <f t="shared" si="70"/>
        <v>0</v>
      </c>
      <c r="AH81" s="8">
        <f t="shared" si="71"/>
        <v>0</v>
      </c>
      <c r="AI81" s="9">
        <f t="shared" si="72"/>
        <v>0</v>
      </c>
      <c r="AM81" s="8">
        <f t="shared" si="73"/>
        <v>0</v>
      </c>
      <c r="AN81" s="8">
        <f t="shared" si="74"/>
        <v>0</v>
      </c>
      <c r="AO81" s="9">
        <f t="shared" si="75"/>
        <v>0</v>
      </c>
      <c r="AS81" s="8">
        <f t="shared" si="76"/>
        <v>0</v>
      </c>
      <c r="AT81" s="8">
        <f t="shared" si="77"/>
        <v>0</v>
      </c>
      <c r="AU81" s="9">
        <f t="shared" si="78"/>
        <v>0</v>
      </c>
      <c r="AV81" s="20"/>
      <c r="AW81" s="9">
        <f t="shared" si="79"/>
        <v>0</v>
      </c>
      <c r="AX81" s="18">
        <f t="shared" si="80"/>
        <v>0</v>
      </c>
      <c r="AY81" s="7">
        <f t="shared" si="81"/>
        <v>0</v>
      </c>
      <c r="AZ81" s="22"/>
      <c r="BA81" s="6">
        <v>2.2999999999999998</v>
      </c>
      <c r="BB81" s="7">
        <f t="shared" si="82"/>
        <v>46</v>
      </c>
      <c r="BF81" s="7">
        <f t="shared" si="83"/>
        <v>0</v>
      </c>
      <c r="BG81" s="22"/>
      <c r="BH81" s="22">
        <v>0</v>
      </c>
      <c r="BI81" s="7">
        <f t="shared" si="84"/>
        <v>0</v>
      </c>
      <c r="BJ81" s="7">
        <f t="shared" si="85"/>
        <v>4.3500000000000005</v>
      </c>
      <c r="BK81" s="7">
        <f t="shared" si="86"/>
        <v>2.61</v>
      </c>
    </row>
    <row r="82" spans="1:63" x14ac:dyDescent="0.25">
      <c r="A82" s="10">
        <v>3.09</v>
      </c>
      <c r="B82" s="6" t="s">
        <v>198</v>
      </c>
      <c r="C82" s="6" t="s">
        <v>169</v>
      </c>
      <c r="D82" s="7">
        <f t="shared" si="60"/>
        <v>161.73333333333332</v>
      </c>
      <c r="E82" s="7" t="str">
        <f t="shared" si="61"/>
        <v xml:space="preserve"> </v>
      </c>
      <c r="F82" s="8" t="str">
        <f t="shared" si="62"/>
        <v xml:space="preserve"> </v>
      </c>
      <c r="G82" s="8" t="str">
        <f t="shared" si="63"/>
        <v xml:space="preserve"> </v>
      </c>
      <c r="H82" s="22">
        <v>150</v>
      </c>
      <c r="I82" s="7">
        <f t="shared" si="116"/>
        <v>52.96</v>
      </c>
      <c r="J82" s="7">
        <f t="shared" si="117"/>
        <v>97.039999999999992</v>
      </c>
      <c r="K82" s="7">
        <f t="shared" si="118"/>
        <v>65.016800000000003</v>
      </c>
      <c r="O82" s="23"/>
      <c r="P82" s="27"/>
      <c r="Q82" s="23"/>
      <c r="U82" s="8">
        <f t="shared" si="64"/>
        <v>0</v>
      </c>
      <c r="V82" s="8">
        <f t="shared" si="65"/>
        <v>0</v>
      </c>
      <c r="W82" s="9">
        <f t="shared" si="66"/>
        <v>0</v>
      </c>
      <c r="AA82" s="8">
        <f t="shared" si="67"/>
        <v>0</v>
      </c>
      <c r="AB82" s="8">
        <f t="shared" si="68"/>
        <v>0</v>
      </c>
      <c r="AC82" s="9">
        <f t="shared" si="69"/>
        <v>0</v>
      </c>
      <c r="AG82" s="8">
        <f t="shared" si="70"/>
        <v>0</v>
      </c>
      <c r="AH82" s="8">
        <f t="shared" si="71"/>
        <v>0</v>
      </c>
      <c r="AI82" s="9">
        <f t="shared" si="72"/>
        <v>0</v>
      </c>
      <c r="AM82" s="8">
        <f t="shared" si="73"/>
        <v>0</v>
      </c>
      <c r="AN82" s="8">
        <f t="shared" si="74"/>
        <v>0</v>
      </c>
      <c r="AO82" s="9">
        <f t="shared" si="75"/>
        <v>0</v>
      </c>
      <c r="AS82" s="8">
        <f t="shared" si="76"/>
        <v>0</v>
      </c>
      <c r="AT82" s="8">
        <f t="shared" si="77"/>
        <v>0</v>
      </c>
      <c r="AU82" s="9">
        <f t="shared" si="78"/>
        <v>0</v>
      </c>
      <c r="AV82" s="20"/>
      <c r="AW82" s="9">
        <f t="shared" si="79"/>
        <v>0</v>
      </c>
      <c r="AX82" s="18">
        <f t="shared" si="80"/>
        <v>0</v>
      </c>
      <c r="AY82" s="7">
        <f t="shared" si="81"/>
        <v>0</v>
      </c>
      <c r="AZ82" s="22"/>
      <c r="BA82" s="6">
        <v>2.2999999999999998</v>
      </c>
      <c r="BB82" s="7">
        <f t="shared" si="82"/>
        <v>46</v>
      </c>
      <c r="BF82" s="7">
        <f t="shared" si="83"/>
        <v>0</v>
      </c>
      <c r="BG82" s="22"/>
      <c r="BH82" s="22">
        <v>0</v>
      </c>
      <c r="BI82" s="7">
        <f t="shared" si="84"/>
        <v>0</v>
      </c>
      <c r="BJ82" s="7">
        <f t="shared" si="85"/>
        <v>4.3500000000000005</v>
      </c>
      <c r="BK82" s="7">
        <f t="shared" si="86"/>
        <v>2.61</v>
      </c>
    </row>
    <row r="83" spans="1:63" x14ac:dyDescent="0.25">
      <c r="A83" s="10">
        <v>3.1</v>
      </c>
      <c r="D83" s="7">
        <f t="shared" si="60"/>
        <v>0</v>
      </c>
      <c r="E83" s="7" t="str">
        <f t="shared" si="61"/>
        <v xml:space="preserve"> </v>
      </c>
      <c r="F83" s="8" t="str">
        <f t="shared" si="62"/>
        <v xml:space="preserve"> </v>
      </c>
      <c r="G83" s="8" t="str">
        <f t="shared" si="63"/>
        <v xml:space="preserve"> </v>
      </c>
      <c r="H83" s="22"/>
      <c r="I83" s="7">
        <f t="shared" si="116"/>
        <v>52.76</v>
      </c>
      <c r="J83" s="7">
        <f t="shared" si="117"/>
        <v>-52.76</v>
      </c>
      <c r="K83" s="7">
        <f t="shared" si="118"/>
        <v>-35.349200000000003</v>
      </c>
      <c r="O83" s="23"/>
      <c r="P83" s="27"/>
      <c r="Q83" s="23"/>
      <c r="U83" s="8">
        <f t="shared" si="64"/>
        <v>0</v>
      </c>
      <c r="V83" s="8">
        <f t="shared" si="65"/>
        <v>0</v>
      </c>
      <c r="W83" s="9">
        <f t="shared" si="66"/>
        <v>0</v>
      </c>
      <c r="AA83" s="8">
        <f t="shared" si="67"/>
        <v>0</v>
      </c>
      <c r="AB83" s="8">
        <f t="shared" si="68"/>
        <v>0</v>
      </c>
      <c r="AC83" s="9">
        <f t="shared" si="69"/>
        <v>0</v>
      </c>
      <c r="AG83" s="8">
        <f t="shared" si="70"/>
        <v>0</v>
      </c>
      <c r="AH83" s="8">
        <f t="shared" si="71"/>
        <v>0</v>
      </c>
      <c r="AI83" s="9">
        <f t="shared" si="72"/>
        <v>0</v>
      </c>
      <c r="AM83" s="8">
        <f t="shared" si="73"/>
        <v>0</v>
      </c>
      <c r="AN83" s="8">
        <f t="shared" si="74"/>
        <v>0</v>
      </c>
      <c r="AO83" s="9">
        <f t="shared" si="75"/>
        <v>0</v>
      </c>
      <c r="AS83" s="8">
        <f t="shared" si="76"/>
        <v>0</v>
      </c>
      <c r="AT83" s="8">
        <f t="shared" si="77"/>
        <v>0</v>
      </c>
      <c r="AU83" s="9">
        <f t="shared" si="78"/>
        <v>0</v>
      </c>
      <c r="AV83" s="20"/>
      <c r="AW83" s="9">
        <f t="shared" si="79"/>
        <v>0</v>
      </c>
      <c r="AX83" s="18">
        <f t="shared" si="80"/>
        <v>0</v>
      </c>
      <c r="AY83" s="7">
        <f t="shared" si="81"/>
        <v>0</v>
      </c>
      <c r="AZ83" s="22"/>
      <c r="BA83" s="6">
        <v>2.25</v>
      </c>
      <c r="BB83" s="7">
        <f t="shared" si="82"/>
        <v>45</v>
      </c>
      <c r="BF83" s="7">
        <f t="shared" si="83"/>
        <v>0</v>
      </c>
      <c r="BG83" s="22"/>
      <c r="BH83" s="22">
        <v>10</v>
      </c>
      <c r="BI83" s="7">
        <f t="shared" si="84"/>
        <v>0.8</v>
      </c>
      <c r="BJ83" s="7">
        <f t="shared" si="85"/>
        <v>4.3500000000000005</v>
      </c>
      <c r="BK83" s="7">
        <f t="shared" si="86"/>
        <v>2.61</v>
      </c>
    </row>
    <row r="84" spans="1:63" x14ac:dyDescent="0.25">
      <c r="A84" s="10">
        <v>3.11</v>
      </c>
      <c r="D84" s="7">
        <f t="shared" si="60"/>
        <v>0</v>
      </c>
      <c r="E84" s="7" t="str">
        <f t="shared" si="61"/>
        <v xml:space="preserve"> </v>
      </c>
      <c r="F84" s="8" t="str">
        <f t="shared" si="62"/>
        <v xml:space="preserve"> </v>
      </c>
      <c r="G84" s="8" t="str">
        <f t="shared" si="63"/>
        <v xml:space="preserve"> </v>
      </c>
      <c r="H84" s="22"/>
      <c r="I84" s="7">
        <f t="shared" si="116"/>
        <v>53.36</v>
      </c>
      <c r="J84" s="7">
        <f t="shared" si="117"/>
        <v>-53.36</v>
      </c>
      <c r="K84" s="7">
        <f t="shared" si="118"/>
        <v>-35.751200000000004</v>
      </c>
      <c r="O84" s="23"/>
      <c r="P84" s="23"/>
      <c r="Q84" s="23"/>
      <c r="U84" s="8">
        <f t="shared" si="64"/>
        <v>0</v>
      </c>
      <c r="V84" s="8">
        <f t="shared" si="65"/>
        <v>0</v>
      </c>
      <c r="W84" s="9">
        <f t="shared" si="66"/>
        <v>0</v>
      </c>
      <c r="AA84" s="8">
        <f t="shared" si="67"/>
        <v>0</v>
      </c>
      <c r="AB84" s="8">
        <f t="shared" si="68"/>
        <v>0</v>
      </c>
      <c r="AC84" s="9">
        <f t="shared" si="69"/>
        <v>0</v>
      </c>
      <c r="AG84" s="8">
        <f t="shared" si="70"/>
        <v>0</v>
      </c>
      <c r="AH84" s="8">
        <f t="shared" si="71"/>
        <v>0</v>
      </c>
      <c r="AI84" s="9">
        <f t="shared" si="72"/>
        <v>0</v>
      </c>
      <c r="AM84" s="8">
        <f t="shared" si="73"/>
        <v>0</v>
      </c>
      <c r="AN84" s="8">
        <f t="shared" si="74"/>
        <v>0</v>
      </c>
      <c r="AO84" s="9">
        <f t="shared" si="75"/>
        <v>0</v>
      </c>
      <c r="AS84" s="8">
        <f t="shared" si="76"/>
        <v>0</v>
      </c>
      <c r="AT84" s="8">
        <f t="shared" si="77"/>
        <v>0</v>
      </c>
      <c r="AU84" s="9">
        <f t="shared" si="78"/>
        <v>0</v>
      </c>
      <c r="AV84" s="20"/>
      <c r="AW84" s="9">
        <f t="shared" si="79"/>
        <v>0</v>
      </c>
      <c r="AX84" s="18">
        <f t="shared" si="80"/>
        <v>0</v>
      </c>
      <c r="AY84" s="7">
        <f t="shared" si="81"/>
        <v>0</v>
      </c>
      <c r="AZ84" s="22"/>
      <c r="BA84" s="6">
        <v>2.3199999999999998</v>
      </c>
      <c r="BB84" s="7">
        <f t="shared" si="82"/>
        <v>46.4</v>
      </c>
      <c r="BF84" s="7">
        <f t="shared" si="83"/>
        <v>0</v>
      </c>
      <c r="BG84" s="22"/>
      <c r="BH84" s="22">
        <v>0</v>
      </c>
      <c r="BI84" s="7">
        <f t="shared" si="84"/>
        <v>0</v>
      </c>
      <c r="BJ84" s="7">
        <f t="shared" si="85"/>
        <v>4.3500000000000005</v>
      </c>
      <c r="BK84" s="7">
        <f t="shared" si="86"/>
        <v>2.61</v>
      </c>
    </row>
    <row r="85" spans="1:63" x14ac:dyDescent="0.25">
      <c r="A85" s="10">
        <v>3.12</v>
      </c>
      <c r="D85" s="7">
        <f t="shared" si="60"/>
        <v>0</v>
      </c>
      <c r="E85" s="7" t="str">
        <f t="shared" si="61"/>
        <v xml:space="preserve"> </v>
      </c>
      <c r="F85" s="8" t="str">
        <f t="shared" si="62"/>
        <v xml:space="preserve"> </v>
      </c>
      <c r="G85" s="8" t="str">
        <f t="shared" si="63"/>
        <v xml:space="preserve"> </v>
      </c>
      <c r="H85" s="22"/>
      <c r="I85" s="7">
        <f t="shared" si="116"/>
        <v>50.56</v>
      </c>
      <c r="J85" s="7">
        <f t="shared" si="117"/>
        <v>-50.56</v>
      </c>
      <c r="K85" s="7">
        <f t="shared" si="118"/>
        <v>-33.875200000000007</v>
      </c>
      <c r="O85" s="23"/>
      <c r="P85" s="23"/>
      <c r="Q85" s="23"/>
      <c r="U85" s="8">
        <f t="shared" si="64"/>
        <v>0</v>
      </c>
      <c r="V85" s="8">
        <f t="shared" si="65"/>
        <v>0</v>
      </c>
      <c r="W85" s="9">
        <f t="shared" si="66"/>
        <v>0</v>
      </c>
      <c r="AA85" s="8">
        <f t="shared" si="67"/>
        <v>0</v>
      </c>
      <c r="AB85" s="8">
        <f t="shared" si="68"/>
        <v>0</v>
      </c>
      <c r="AC85" s="9">
        <f t="shared" si="69"/>
        <v>0</v>
      </c>
      <c r="AG85" s="8">
        <f t="shared" si="70"/>
        <v>0</v>
      </c>
      <c r="AH85" s="8">
        <f t="shared" si="71"/>
        <v>0</v>
      </c>
      <c r="AI85" s="9">
        <f t="shared" si="72"/>
        <v>0</v>
      </c>
      <c r="AM85" s="8">
        <f t="shared" si="73"/>
        <v>0</v>
      </c>
      <c r="AN85" s="8">
        <f t="shared" si="74"/>
        <v>0</v>
      </c>
      <c r="AO85" s="9">
        <f t="shared" si="75"/>
        <v>0</v>
      </c>
      <c r="AS85" s="8">
        <f t="shared" si="76"/>
        <v>0</v>
      </c>
      <c r="AT85" s="8">
        <f t="shared" si="77"/>
        <v>0</v>
      </c>
      <c r="AU85" s="9">
        <f t="shared" si="78"/>
        <v>0</v>
      </c>
      <c r="AV85" s="20"/>
      <c r="AW85" s="9">
        <f t="shared" si="79"/>
        <v>0</v>
      </c>
      <c r="AX85" s="18">
        <f t="shared" si="80"/>
        <v>0</v>
      </c>
      <c r="AY85" s="7">
        <f t="shared" si="81"/>
        <v>0</v>
      </c>
      <c r="AZ85" s="22"/>
      <c r="BA85" s="6">
        <v>2.1800000000000002</v>
      </c>
      <c r="BB85" s="7">
        <f t="shared" si="82"/>
        <v>43.6</v>
      </c>
      <c r="BF85" s="7">
        <f t="shared" si="83"/>
        <v>0</v>
      </c>
      <c r="BG85" s="22"/>
      <c r="BH85" s="22">
        <v>0</v>
      </c>
      <c r="BI85" s="7">
        <f t="shared" si="84"/>
        <v>0</v>
      </c>
      <c r="BJ85" s="7">
        <f t="shared" si="85"/>
        <v>4.3500000000000005</v>
      </c>
      <c r="BK85" s="7">
        <f t="shared" si="86"/>
        <v>2.61</v>
      </c>
    </row>
    <row r="86" spans="1:63" x14ac:dyDescent="0.25">
      <c r="A86" s="10">
        <v>3.13</v>
      </c>
      <c r="D86" s="7">
        <f t="shared" si="60"/>
        <v>0</v>
      </c>
      <c r="E86" s="7" t="str">
        <f t="shared" si="61"/>
        <v xml:space="preserve"> </v>
      </c>
      <c r="F86" s="8" t="str">
        <f t="shared" si="62"/>
        <v xml:space="preserve"> </v>
      </c>
      <c r="G86" s="8" t="str">
        <f t="shared" si="63"/>
        <v xml:space="preserve"> </v>
      </c>
      <c r="H86" s="22"/>
      <c r="I86" s="7">
        <f t="shared" si="116"/>
        <v>116.17749999999998</v>
      </c>
      <c r="J86" s="7">
        <f t="shared" si="117"/>
        <v>-116.17749999999998</v>
      </c>
      <c r="K86" s="7">
        <f t="shared" si="118"/>
        <v>-77.838924999999989</v>
      </c>
      <c r="O86" s="23"/>
      <c r="P86" s="23"/>
      <c r="Q86" s="23"/>
      <c r="U86" s="8">
        <f t="shared" si="64"/>
        <v>0</v>
      </c>
      <c r="V86" s="8">
        <f t="shared" si="65"/>
        <v>0</v>
      </c>
      <c r="W86" s="9">
        <f t="shared" si="66"/>
        <v>0</v>
      </c>
      <c r="AA86" s="8">
        <f t="shared" si="67"/>
        <v>0</v>
      </c>
      <c r="AB86" s="8">
        <f t="shared" si="68"/>
        <v>0</v>
      </c>
      <c r="AC86" s="9">
        <f t="shared" si="69"/>
        <v>0</v>
      </c>
      <c r="AD86" s="6">
        <v>24</v>
      </c>
      <c r="AE86" s="6">
        <v>5</v>
      </c>
      <c r="AF86" s="6" t="s">
        <v>85</v>
      </c>
      <c r="AG86" s="8">
        <f t="shared" si="70"/>
        <v>3</v>
      </c>
      <c r="AH86" s="8">
        <f t="shared" si="71"/>
        <v>235</v>
      </c>
      <c r="AI86" s="9">
        <f t="shared" si="72"/>
        <v>7.0500000000000007</v>
      </c>
      <c r="AM86" s="8">
        <f t="shared" si="73"/>
        <v>0</v>
      </c>
      <c r="AN86" s="8">
        <f t="shared" si="74"/>
        <v>0</v>
      </c>
      <c r="AO86" s="9">
        <f t="shared" si="75"/>
        <v>0</v>
      </c>
      <c r="AP86" s="6">
        <v>24</v>
      </c>
      <c r="AQ86" s="6">
        <v>45</v>
      </c>
      <c r="AR86" s="6" t="s">
        <v>86</v>
      </c>
      <c r="AS86" s="8">
        <f t="shared" si="76"/>
        <v>2</v>
      </c>
      <c r="AT86" s="8">
        <f t="shared" si="77"/>
        <v>3330</v>
      </c>
      <c r="AU86" s="9">
        <f t="shared" si="78"/>
        <v>66.599999999999994</v>
      </c>
      <c r="AV86" s="20"/>
      <c r="AW86" s="9">
        <f t="shared" si="79"/>
        <v>73.649999999999991</v>
      </c>
      <c r="AX86" s="18">
        <f t="shared" si="80"/>
        <v>2</v>
      </c>
      <c r="AY86" s="7">
        <f t="shared" si="81"/>
        <v>25.777499999999996</v>
      </c>
      <c r="AZ86" s="22"/>
      <c r="BA86" s="6">
        <v>3.96</v>
      </c>
      <c r="BB86" s="7">
        <f t="shared" si="82"/>
        <v>79.2</v>
      </c>
      <c r="BF86" s="7">
        <f t="shared" si="83"/>
        <v>0</v>
      </c>
      <c r="BG86" s="22"/>
      <c r="BH86" s="22">
        <v>53</v>
      </c>
      <c r="BI86" s="7">
        <f t="shared" si="84"/>
        <v>4.24</v>
      </c>
      <c r="BJ86" s="7">
        <f t="shared" si="85"/>
        <v>4.3500000000000005</v>
      </c>
      <c r="BK86" s="7">
        <f t="shared" si="86"/>
        <v>2.61</v>
      </c>
    </row>
    <row r="87" spans="1:63" x14ac:dyDescent="0.25">
      <c r="A87" s="10">
        <v>3.14</v>
      </c>
      <c r="D87" s="7">
        <f t="shared" si="60"/>
        <v>0</v>
      </c>
      <c r="E87" s="7" t="str">
        <f t="shared" si="61"/>
        <v xml:space="preserve"> </v>
      </c>
      <c r="F87" s="8" t="str">
        <f t="shared" si="62"/>
        <v xml:space="preserve"> </v>
      </c>
      <c r="G87" s="8" t="str">
        <f t="shared" si="63"/>
        <v xml:space="preserve"> </v>
      </c>
      <c r="H87" s="22"/>
      <c r="I87" s="7">
        <f t="shared" si="116"/>
        <v>106.81749999999998</v>
      </c>
      <c r="J87" s="7">
        <f t="shared" si="117"/>
        <v>-106.81749999999998</v>
      </c>
      <c r="K87" s="7">
        <f t="shared" si="118"/>
        <v>-71.567724999999996</v>
      </c>
      <c r="O87" s="23"/>
      <c r="P87" s="23"/>
      <c r="Q87" s="23"/>
      <c r="U87" s="8">
        <f t="shared" si="64"/>
        <v>0</v>
      </c>
      <c r="V87" s="8">
        <f t="shared" si="65"/>
        <v>0</v>
      </c>
      <c r="W87" s="9">
        <f t="shared" si="66"/>
        <v>0</v>
      </c>
      <c r="AA87" s="8">
        <f t="shared" si="67"/>
        <v>0</v>
      </c>
      <c r="AB87" s="8">
        <f t="shared" si="68"/>
        <v>0</v>
      </c>
      <c r="AC87" s="9">
        <f t="shared" si="69"/>
        <v>0</v>
      </c>
      <c r="AD87" s="6">
        <v>24</v>
      </c>
      <c r="AE87" s="6">
        <v>5</v>
      </c>
      <c r="AF87" s="6" t="s">
        <v>85</v>
      </c>
      <c r="AG87" s="8">
        <f t="shared" si="70"/>
        <v>3</v>
      </c>
      <c r="AH87" s="8">
        <f t="shared" si="71"/>
        <v>235</v>
      </c>
      <c r="AI87" s="9">
        <f t="shared" si="72"/>
        <v>7.0500000000000007</v>
      </c>
      <c r="AM87" s="8">
        <f t="shared" si="73"/>
        <v>0</v>
      </c>
      <c r="AN87" s="8">
        <f t="shared" si="74"/>
        <v>0</v>
      </c>
      <c r="AO87" s="9">
        <f t="shared" si="75"/>
        <v>0</v>
      </c>
      <c r="AP87" s="6">
        <v>24</v>
      </c>
      <c r="AQ87" s="6">
        <v>65</v>
      </c>
      <c r="AR87" s="6" t="s">
        <v>86</v>
      </c>
      <c r="AS87" s="8">
        <f t="shared" si="76"/>
        <v>2</v>
      </c>
      <c r="AT87" s="8">
        <f t="shared" si="77"/>
        <v>4810</v>
      </c>
      <c r="AU87" s="9">
        <f t="shared" si="78"/>
        <v>96.2</v>
      </c>
      <c r="AV87" s="20"/>
      <c r="AW87" s="9">
        <f t="shared" si="79"/>
        <v>103.25</v>
      </c>
      <c r="AX87" s="18">
        <f t="shared" si="80"/>
        <v>2</v>
      </c>
      <c r="AY87" s="7">
        <f t="shared" si="81"/>
        <v>36.137499999999996</v>
      </c>
      <c r="AZ87" s="22"/>
      <c r="BA87" s="6">
        <v>3.03</v>
      </c>
      <c r="BB87" s="7">
        <f t="shared" si="82"/>
        <v>60.599999999999994</v>
      </c>
      <c r="BF87" s="7">
        <f t="shared" si="83"/>
        <v>0</v>
      </c>
      <c r="BG87" s="22"/>
      <c r="BH87" s="22">
        <v>39</v>
      </c>
      <c r="BI87" s="7">
        <f t="shared" si="84"/>
        <v>3.12</v>
      </c>
      <c r="BJ87" s="7">
        <f t="shared" si="85"/>
        <v>4.3500000000000005</v>
      </c>
      <c r="BK87" s="7">
        <f t="shared" si="86"/>
        <v>2.61</v>
      </c>
    </row>
    <row r="88" spans="1:63" x14ac:dyDescent="0.25">
      <c r="A88" s="10">
        <v>5.01</v>
      </c>
      <c r="D88" s="7">
        <f t="shared" si="60"/>
        <v>0</v>
      </c>
      <c r="E88" s="7" t="str">
        <f t="shared" si="61"/>
        <v xml:space="preserve"> </v>
      </c>
      <c r="F88" s="8" t="str">
        <f t="shared" si="62"/>
        <v xml:space="preserve"> </v>
      </c>
      <c r="G88" s="8" t="str">
        <f t="shared" si="63"/>
        <v xml:space="preserve"> </v>
      </c>
      <c r="H88" s="22"/>
      <c r="I88" s="7">
        <f t="shared" si="116"/>
        <v>57.56</v>
      </c>
      <c r="J88" s="7">
        <f t="shared" si="117"/>
        <v>-57.56</v>
      </c>
      <c r="K88" s="7">
        <f t="shared" si="118"/>
        <v>-38.565200000000004</v>
      </c>
      <c r="O88" s="23"/>
      <c r="P88" s="23"/>
      <c r="Q88" s="23"/>
      <c r="U88" s="8">
        <f t="shared" si="64"/>
        <v>0</v>
      </c>
      <c r="V88" s="8">
        <f t="shared" si="65"/>
        <v>0</v>
      </c>
      <c r="W88" s="9">
        <f t="shared" si="66"/>
        <v>0</v>
      </c>
      <c r="AA88" s="8">
        <f t="shared" si="67"/>
        <v>0</v>
      </c>
      <c r="AB88" s="8">
        <f t="shared" si="68"/>
        <v>0</v>
      </c>
      <c r="AC88" s="9">
        <f t="shared" si="69"/>
        <v>0</v>
      </c>
      <c r="AG88" s="8">
        <f t="shared" si="70"/>
        <v>0</v>
      </c>
      <c r="AH88" s="8">
        <f t="shared" si="71"/>
        <v>0</v>
      </c>
      <c r="AI88" s="9">
        <f t="shared" si="72"/>
        <v>0</v>
      </c>
      <c r="AM88" s="8">
        <f t="shared" si="73"/>
        <v>0</v>
      </c>
      <c r="AN88" s="8">
        <f t="shared" si="74"/>
        <v>0</v>
      </c>
      <c r="AO88" s="9">
        <f t="shared" si="75"/>
        <v>0</v>
      </c>
      <c r="AS88" s="8">
        <f t="shared" si="76"/>
        <v>0</v>
      </c>
      <c r="AT88" s="8">
        <f t="shared" si="77"/>
        <v>0</v>
      </c>
      <c r="AU88" s="9">
        <f t="shared" si="78"/>
        <v>0</v>
      </c>
      <c r="AV88" s="20"/>
      <c r="AW88" s="9">
        <f t="shared" si="79"/>
        <v>0</v>
      </c>
      <c r="AX88" s="18">
        <f t="shared" si="80"/>
        <v>0</v>
      </c>
      <c r="AY88" s="7">
        <f t="shared" si="81"/>
        <v>0</v>
      </c>
      <c r="AZ88" s="22"/>
      <c r="BA88" s="6">
        <v>2.1800000000000002</v>
      </c>
      <c r="BB88" s="7">
        <f t="shared" si="82"/>
        <v>43.6</v>
      </c>
      <c r="BF88" s="7">
        <f t="shared" si="83"/>
        <v>0</v>
      </c>
      <c r="BG88" s="22"/>
      <c r="BH88" s="22" t="s">
        <v>181</v>
      </c>
      <c r="BI88" s="7">
        <v>7</v>
      </c>
      <c r="BJ88" s="7">
        <f t="shared" si="85"/>
        <v>4.3500000000000005</v>
      </c>
      <c r="BK88" s="7">
        <f t="shared" si="86"/>
        <v>2.61</v>
      </c>
    </row>
    <row r="89" spans="1:63" x14ac:dyDescent="0.25">
      <c r="A89" s="10">
        <v>5.0199999999999996</v>
      </c>
      <c r="D89" s="7">
        <f t="shared" si="60"/>
        <v>0</v>
      </c>
      <c r="E89" s="7" t="str">
        <f t="shared" si="61"/>
        <v xml:space="preserve"> </v>
      </c>
      <c r="F89" s="8" t="str">
        <f t="shared" si="62"/>
        <v xml:space="preserve"> </v>
      </c>
      <c r="G89" s="8" t="str">
        <f t="shared" si="63"/>
        <v xml:space="preserve"> </v>
      </c>
      <c r="H89" s="22"/>
      <c r="I89" s="7">
        <f t="shared" si="116"/>
        <v>62.56</v>
      </c>
      <c r="J89" s="7">
        <f t="shared" si="117"/>
        <v>-62.56</v>
      </c>
      <c r="K89" s="7">
        <f t="shared" si="118"/>
        <v>-41.915200000000006</v>
      </c>
      <c r="O89" s="23"/>
      <c r="P89" s="23"/>
      <c r="Q89" s="23"/>
      <c r="U89" s="8">
        <f t="shared" si="64"/>
        <v>0</v>
      </c>
      <c r="V89" s="8">
        <f t="shared" si="65"/>
        <v>0</v>
      </c>
      <c r="W89" s="9">
        <f t="shared" si="66"/>
        <v>0</v>
      </c>
      <c r="AA89" s="8">
        <f t="shared" si="67"/>
        <v>0</v>
      </c>
      <c r="AB89" s="8">
        <f t="shared" si="68"/>
        <v>0</v>
      </c>
      <c r="AC89" s="9">
        <f t="shared" si="69"/>
        <v>0</v>
      </c>
      <c r="AG89" s="8">
        <f t="shared" si="70"/>
        <v>0</v>
      </c>
      <c r="AH89" s="8">
        <f t="shared" si="71"/>
        <v>0</v>
      </c>
      <c r="AI89" s="9">
        <f t="shared" si="72"/>
        <v>0</v>
      </c>
      <c r="AM89" s="8">
        <f t="shared" si="73"/>
        <v>0</v>
      </c>
      <c r="AN89" s="8">
        <f t="shared" si="74"/>
        <v>0</v>
      </c>
      <c r="AO89" s="9">
        <f t="shared" si="75"/>
        <v>0</v>
      </c>
      <c r="AS89" s="8">
        <f t="shared" si="76"/>
        <v>0</v>
      </c>
      <c r="AT89" s="8">
        <f t="shared" si="77"/>
        <v>0</v>
      </c>
      <c r="AU89" s="9">
        <f t="shared" si="78"/>
        <v>0</v>
      </c>
      <c r="AV89" s="20"/>
      <c r="AW89" s="9">
        <f t="shared" si="79"/>
        <v>0</v>
      </c>
      <c r="AX89" s="18">
        <f t="shared" si="80"/>
        <v>0</v>
      </c>
      <c r="AY89" s="7">
        <f t="shared" si="81"/>
        <v>0</v>
      </c>
      <c r="AZ89" s="22"/>
      <c r="BA89" s="6">
        <v>2.4300000000000002</v>
      </c>
      <c r="BB89" s="7">
        <f t="shared" si="82"/>
        <v>48.6</v>
      </c>
      <c r="BF89" s="7">
        <f t="shared" si="83"/>
        <v>0</v>
      </c>
      <c r="BG89" s="22"/>
      <c r="BH89" s="22" t="s">
        <v>181</v>
      </c>
      <c r="BI89" s="7">
        <v>7</v>
      </c>
      <c r="BJ89" s="7">
        <f t="shared" si="85"/>
        <v>4.3500000000000005</v>
      </c>
      <c r="BK89" s="7">
        <f t="shared" si="86"/>
        <v>2.61</v>
      </c>
    </row>
    <row r="90" spans="1:63" x14ac:dyDescent="0.25">
      <c r="A90" s="10">
        <v>5.03</v>
      </c>
      <c r="D90" s="7">
        <f t="shared" si="60"/>
        <v>0</v>
      </c>
      <c r="E90" s="7" t="str">
        <f t="shared" si="61"/>
        <v xml:space="preserve"> </v>
      </c>
      <c r="F90" s="8" t="str">
        <f t="shared" si="62"/>
        <v xml:space="preserve"> </v>
      </c>
      <c r="G90" s="8" t="str">
        <f t="shared" si="63"/>
        <v xml:space="preserve"> </v>
      </c>
      <c r="H90" s="22"/>
      <c r="I90" s="7">
        <f t="shared" si="116"/>
        <v>58.56</v>
      </c>
      <c r="J90" s="7">
        <f t="shared" si="117"/>
        <v>-58.56</v>
      </c>
      <c r="K90" s="7">
        <f t="shared" si="118"/>
        <v>-39.235200000000006</v>
      </c>
      <c r="O90" s="23"/>
      <c r="P90" s="23"/>
      <c r="Q90" s="23"/>
      <c r="U90" s="8">
        <f t="shared" si="64"/>
        <v>0</v>
      </c>
      <c r="V90" s="8">
        <f t="shared" si="65"/>
        <v>0</v>
      </c>
      <c r="W90" s="9">
        <f t="shared" si="66"/>
        <v>0</v>
      </c>
      <c r="AA90" s="8">
        <f t="shared" si="67"/>
        <v>0</v>
      </c>
      <c r="AB90" s="8">
        <f t="shared" si="68"/>
        <v>0</v>
      </c>
      <c r="AC90" s="9">
        <f t="shared" si="69"/>
        <v>0</v>
      </c>
      <c r="AG90" s="8">
        <f t="shared" si="70"/>
        <v>0</v>
      </c>
      <c r="AH90" s="8">
        <f t="shared" si="71"/>
        <v>0</v>
      </c>
      <c r="AI90" s="9">
        <f t="shared" si="72"/>
        <v>0</v>
      </c>
      <c r="AM90" s="8">
        <f t="shared" si="73"/>
        <v>0</v>
      </c>
      <c r="AN90" s="8">
        <f t="shared" si="74"/>
        <v>0</v>
      </c>
      <c r="AO90" s="9">
        <f t="shared" si="75"/>
        <v>0</v>
      </c>
      <c r="AS90" s="8">
        <f t="shared" si="76"/>
        <v>0</v>
      </c>
      <c r="AT90" s="8">
        <f t="shared" si="77"/>
        <v>0</v>
      </c>
      <c r="AU90" s="9">
        <f t="shared" si="78"/>
        <v>0</v>
      </c>
      <c r="AV90" s="20"/>
      <c r="AW90" s="9">
        <f t="shared" si="79"/>
        <v>0</v>
      </c>
      <c r="AX90" s="18">
        <f t="shared" si="80"/>
        <v>0</v>
      </c>
      <c r="AY90" s="7">
        <f t="shared" si="81"/>
        <v>0</v>
      </c>
      <c r="AZ90" s="22"/>
      <c r="BA90" s="6">
        <v>2.58</v>
      </c>
      <c r="BB90" s="7">
        <f t="shared" si="82"/>
        <v>51.6</v>
      </c>
      <c r="BF90" s="7">
        <f t="shared" si="83"/>
        <v>0</v>
      </c>
      <c r="BG90" s="22"/>
      <c r="BH90" s="22" t="s">
        <v>181</v>
      </c>
      <c r="BI90" s="7">
        <v>0</v>
      </c>
      <c r="BJ90" s="7">
        <f t="shared" si="85"/>
        <v>4.3500000000000005</v>
      </c>
      <c r="BK90" s="7">
        <f t="shared" si="86"/>
        <v>2.61</v>
      </c>
    </row>
    <row r="91" spans="1:63" x14ac:dyDescent="0.25">
      <c r="A91" s="10">
        <v>5.04</v>
      </c>
      <c r="D91" s="7">
        <f t="shared" si="60"/>
        <v>0</v>
      </c>
      <c r="E91" s="7" t="str">
        <f t="shared" si="61"/>
        <v xml:space="preserve"> </v>
      </c>
      <c r="F91" s="8" t="str">
        <f t="shared" si="62"/>
        <v xml:space="preserve"> </v>
      </c>
      <c r="G91" s="8" t="str">
        <f t="shared" si="63"/>
        <v xml:space="preserve"> </v>
      </c>
      <c r="H91" s="22"/>
      <c r="I91" s="7">
        <f t="shared" si="116"/>
        <v>81.9375</v>
      </c>
      <c r="J91" s="7">
        <f t="shared" si="117"/>
        <v>-81.9375</v>
      </c>
      <c r="K91" s="7">
        <f t="shared" si="118"/>
        <v>-54.898125</v>
      </c>
      <c r="O91" s="23"/>
      <c r="P91" s="23"/>
      <c r="Q91" s="23"/>
      <c r="U91" s="8">
        <f t="shared" si="64"/>
        <v>0</v>
      </c>
      <c r="V91" s="8">
        <f t="shared" si="65"/>
        <v>0</v>
      </c>
      <c r="W91" s="9">
        <f t="shared" si="66"/>
        <v>0</v>
      </c>
      <c r="AA91" s="8">
        <f t="shared" si="67"/>
        <v>0</v>
      </c>
      <c r="AB91" s="8">
        <f t="shared" si="68"/>
        <v>0</v>
      </c>
      <c r="AC91" s="9">
        <f t="shared" si="69"/>
        <v>0</v>
      </c>
      <c r="AD91" s="6">
        <v>24</v>
      </c>
      <c r="AE91" s="6">
        <v>5</v>
      </c>
      <c r="AF91" s="6" t="s">
        <v>85</v>
      </c>
      <c r="AG91" s="8">
        <f t="shared" si="70"/>
        <v>3</v>
      </c>
      <c r="AH91" s="8">
        <f t="shared" si="71"/>
        <v>235</v>
      </c>
      <c r="AI91" s="9">
        <f t="shared" si="72"/>
        <v>7.0500000000000007</v>
      </c>
      <c r="AM91" s="8">
        <f t="shared" si="73"/>
        <v>0</v>
      </c>
      <c r="AN91" s="8">
        <f t="shared" si="74"/>
        <v>0</v>
      </c>
      <c r="AO91" s="9">
        <f t="shared" si="75"/>
        <v>0</v>
      </c>
      <c r="AP91" s="6">
        <v>24</v>
      </c>
      <c r="AQ91" s="6">
        <v>45</v>
      </c>
      <c r="AR91" s="6" t="s">
        <v>86</v>
      </c>
      <c r="AS91" s="8">
        <f t="shared" si="76"/>
        <v>2</v>
      </c>
      <c r="AT91" s="8">
        <f t="shared" si="77"/>
        <v>3330</v>
      </c>
      <c r="AU91" s="9">
        <f t="shared" si="78"/>
        <v>66.599999999999994</v>
      </c>
      <c r="AV91" s="20"/>
      <c r="AW91" s="9">
        <f t="shared" si="79"/>
        <v>73.649999999999991</v>
      </c>
      <c r="AX91" s="18">
        <f t="shared" si="80"/>
        <v>2</v>
      </c>
      <c r="AY91" s="7">
        <f t="shared" si="81"/>
        <v>25.777499999999996</v>
      </c>
      <c r="AZ91" s="22"/>
      <c r="BA91" s="6">
        <v>2.2200000000000002</v>
      </c>
      <c r="BB91" s="7">
        <f t="shared" si="82"/>
        <v>44.400000000000006</v>
      </c>
      <c r="BF91" s="7">
        <f t="shared" si="83"/>
        <v>0</v>
      </c>
      <c r="BG91" s="22"/>
      <c r="BH91" s="22">
        <v>60</v>
      </c>
      <c r="BI91" s="7">
        <f t="shared" si="84"/>
        <v>4.8</v>
      </c>
      <c r="BJ91" s="7">
        <f t="shared" si="85"/>
        <v>4.3500000000000005</v>
      </c>
      <c r="BK91" s="7">
        <f t="shared" si="86"/>
        <v>2.61</v>
      </c>
    </row>
    <row r="92" spans="1:63" x14ac:dyDescent="0.25">
      <c r="A92" s="10">
        <v>5.05</v>
      </c>
      <c r="B92" s="6" t="s">
        <v>2</v>
      </c>
      <c r="C92" s="6" t="s">
        <v>169</v>
      </c>
      <c r="D92" s="7">
        <f t="shared" si="60"/>
        <v>76.933333333333337</v>
      </c>
      <c r="E92" s="7" t="str">
        <f t="shared" si="61"/>
        <v xml:space="preserve"> </v>
      </c>
      <c r="F92" s="8" t="str">
        <f t="shared" si="62"/>
        <v xml:space="preserve"> </v>
      </c>
      <c r="G92" s="8" t="str">
        <f t="shared" si="63"/>
        <v xml:space="preserve"> </v>
      </c>
      <c r="H92" s="22">
        <v>100</v>
      </c>
      <c r="I92" s="7">
        <f t="shared" si="116"/>
        <v>53.84</v>
      </c>
      <c r="J92" s="7">
        <f t="shared" si="117"/>
        <v>46.16</v>
      </c>
      <c r="K92" s="7">
        <f t="shared" si="118"/>
        <v>30.927199999999999</v>
      </c>
      <c r="O92" s="23"/>
      <c r="P92" s="23"/>
      <c r="Q92" s="23"/>
      <c r="U92" s="8">
        <f t="shared" si="64"/>
        <v>0</v>
      </c>
      <c r="V92" s="8">
        <f t="shared" si="65"/>
        <v>0</v>
      </c>
      <c r="W92" s="9">
        <f t="shared" si="66"/>
        <v>0</v>
      </c>
      <c r="AA92" s="8">
        <f t="shared" si="67"/>
        <v>0</v>
      </c>
      <c r="AB92" s="8">
        <f t="shared" si="68"/>
        <v>0</v>
      </c>
      <c r="AC92" s="9">
        <f t="shared" si="69"/>
        <v>0</v>
      </c>
      <c r="AG92" s="8">
        <f t="shared" si="70"/>
        <v>0</v>
      </c>
      <c r="AH92" s="8">
        <f t="shared" si="71"/>
        <v>0</v>
      </c>
      <c r="AI92" s="9">
        <f t="shared" si="72"/>
        <v>0</v>
      </c>
      <c r="AM92" s="8">
        <f t="shared" si="73"/>
        <v>0</v>
      </c>
      <c r="AN92" s="8">
        <f t="shared" si="74"/>
        <v>0</v>
      </c>
      <c r="AO92" s="9">
        <f t="shared" si="75"/>
        <v>0</v>
      </c>
      <c r="AS92" s="8">
        <f t="shared" si="76"/>
        <v>0</v>
      </c>
      <c r="AT92" s="8">
        <f t="shared" si="77"/>
        <v>0</v>
      </c>
      <c r="AU92" s="9">
        <f t="shared" si="78"/>
        <v>0</v>
      </c>
      <c r="AV92" s="20"/>
      <c r="AW92" s="9">
        <f t="shared" si="79"/>
        <v>0</v>
      </c>
      <c r="AX92" s="18">
        <f t="shared" si="80"/>
        <v>0</v>
      </c>
      <c r="AY92" s="7">
        <f t="shared" si="81"/>
        <v>0</v>
      </c>
      <c r="AZ92" s="22"/>
      <c r="BA92" s="6">
        <v>2.1800000000000002</v>
      </c>
      <c r="BB92" s="7">
        <f t="shared" si="82"/>
        <v>43.6</v>
      </c>
      <c r="BF92" s="7">
        <f t="shared" si="83"/>
        <v>0</v>
      </c>
      <c r="BG92" s="22"/>
      <c r="BH92" s="22">
        <v>41</v>
      </c>
      <c r="BI92" s="7">
        <f t="shared" si="84"/>
        <v>3.2800000000000002</v>
      </c>
      <c r="BJ92" s="7">
        <f t="shared" si="85"/>
        <v>4.3500000000000005</v>
      </c>
      <c r="BK92" s="7">
        <f t="shared" si="86"/>
        <v>2.61</v>
      </c>
    </row>
    <row r="93" spans="1:63" x14ac:dyDescent="0.25">
      <c r="A93" s="10">
        <v>5.05</v>
      </c>
      <c r="B93" s="6" t="s">
        <v>20</v>
      </c>
      <c r="C93" s="6" t="s">
        <v>221</v>
      </c>
      <c r="D93" s="7">
        <f t="shared" si="60"/>
        <v>107.37866666666667</v>
      </c>
      <c r="E93" s="7">
        <f t="shared" si="61"/>
        <v>31.732799999999997</v>
      </c>
      <c r="F93" s="8">
        <f t="shared" si="62"/>
        <v>30</v>
      </c>
      <c r="G93" s="8" t="str">
        <f t="shared" si="63"/>
        <v>YES</v>
      </c>
      <c r="H93" s="22">
        <v>150</v>
      </c>
      <c r="I93" s="7">
        <f t="shared" si="116"/>
        <v>53.84</v>
      </c>
      <c r="J93" s="7">
        <f t="shared" si="117"/>
        <v>96.16</v>
      </c>
      <c r="K93" s="7">
        <f t="shared" si="118"/>
        <v>64.427199999999999</v>
      </c>
      <c r="O93" s="23"/>
      <c r="P93" s="23"/>
      <c r="Q93" s="23"/>
      <c r="U93" s="8">
        <f t="shared" si="64"/>
        <v>0</v>
      </c>
      <c r="V93" s="8">
        <f t="shared" si="65"/>
        <v>0</v>
      </c>
      <c r="W93" s="9">
        <f t="shared" si="66"/>
        <v>0</v>
      </c>
      <c r="AA93" s="8">
        <f t="shared" si="67"/>
        <v>0</v>
      </c>
      <c r="AB93" s="8">
        <f t="shared" si="68"/>
        <v>0</v>
      </c>
      <c r="AC93" s="9">
        <f t="shared" si="69"/>
        <v>0</v>
      </c>
      <c r="AG93" s="8">
        <f t="shared" si="70"/>
        <v>0</v>
      </c>
      <c r="AH93" s="8">
        <f t="shared" si="71"/>
        <v>0</v>
      </c>
      <c r="AI93" s="9">
        <f t="shared" si="72"/>
        <v>0</v>
      </c>
      <c r="AM93" s="8">
        <f t="shared" si="73"/>
        <v>0</v>
      </c>
      <c r="AN93" s="8">
        <f t="shared" si="74"/>
        <v>0</v>
      </c>
      <c r="AO93" s="9">
        <f t="shared" si="75"/>
        <v>0</v>
      </c>
      <c r="AS93" s="8">
        <f t="shared" si="76"/>
        <v>0</v>
      </c>
      <c r="AT93" s="8">
        <f t="shared" si="77"/>
        <v>0</v>
      </c>
      <c r="AU93" s="9">
        <f t="shared" si="78"/>
        <v>0</v>
      </c>
      <c r="AV93" s="20"/>
      <c r="AW93" s="9">
        <f t="shared" si="79"/>
        <v>0</v>
      </c>
      <c r="AX93" s="18">
        <f t="shared" si="80"/>
        <v>0</v>
      </c>
      <c r="AY93" s="7">
        <f t="shared" si="81"/>
        <v>0</v>
      </c>
      <c r="AZ93" s="22"/>
      <c r="BA93" s="6">
        <v>2.1800000000000002</v>
      </c>
      <c r="BB93" s="7">
        <f t="shared" si="82"/>
        <v>43.6</v>
      </c>
      <c r="BF93" s="7">
        <f t="shared" si="83"/>
        <v>0</v>
      </c>
      <c r="BG93" s="22"/>
      <c r="BH93" s="22">
        <v>41</v>
      </c>
      <c r="BI93" s="7">
        <f t="shared" si="84"/>
        <v>3.2800000000000002</v>
      </c>
      <c r="BJ93" s="7">
        <f t="shared" si="85"/>
        <v>4.3500000000000005</v>
      </c>
      <c r="BK93" s="7">
        <f t="shared" si="86"/>
        <v>2.61</v>
      </c>
    </row>
    <row r="94" spans="1:63" x14ac:dyDescent="0.25">
      <c r="A94" s="10">
        <v>5.05</v>
      </c>
      <c r="B94" s="6" t="s">
        <v>3</v>
      </c>
      <c r="C94" s="6" t="s">
        <v>221</v>
      </c>
      <c r="D94" s="7">
        <f t="shared" si="60"/>
        <v>107.37866666666667</v>
      </c>
      <c r="E94" s="7">
        <f t="shared" si="61"/>
        <v>31.732799999999997</v>
      </c>
      <c r="F94" s="8">
        <f t="shared" si="62"/>
        <v>30</v>
      </c>
      <c r="G94" s="8" t="str">
        <f t="shared" si="63"/>
        <v>YES</v>
      </c>
      <c r="H94" s="22">
        <v>150</v>
      </c>
      <c r="I94" s="7">
        <f t="shared" ref="I94:I99" si="119">(AY94+BB94+BF94+BI94+BJ94+BK94)</f>
        <v>53.84</v>
      </c>
      <c r="J94" s="7">
        <f t="shared" ref="J94:J99" si="120">H94-I94</f>
        <v>96.16</v>
      </c>
      <c r="K94" s="7">
        <f t="shared" ref="K94:K99" si="121">J94*0.67</f>
        <v>64.427199999999999</v>
      </c>
      <c r="O94" s="23"/>
      <c r="P94" s="23"/>
      <c r="Q94" s="23"/>
      <c r="U94" s="8">
        <f t="shared" si="64"/>
        <v>0</v>
      </c>
      <c r="V94" s="8">
        <f t="shared" si="65"/>
        <v>0</v>
      </c>
      <c r="W94" s="9">
        <f t="shared" si="66"/>
        <v>0</v>
      </c>
      <c r="AA94" s="8">
        <f t="shared" si="67"/>
        <v>0</v>
      </c>
      <c r="AB94" s="8">
        <f t="shared" si="68"/>
        <v>0</v>
      </c>
      <c r="AC94" s="9">
        <f t="shared" si="69"/>
        <v>0</v>
      </c>
      <c r="AG94" s="8">
        <f t="shared" si="70"/>
        <v>0</v>
      </c>
      <c r="AH94" s="8">
        <f t="shared" si="71"/>
        <v>0</v>
      </c>
      <c r="AI94" s="9">
        <f t="shared" si="72"/>
        <v>0</v>
      </c>
      <c r="AM94" s="8">
        <f t="shared" si="73"/>
        <v>0</v>
      </c>
      <c r="AN94" s="8">
        <f t="shared" si="74"/>
        <v>0</v>
      </c>
      <c r="AO94" s="9">
        <f t="shared" si="75"/>
        <v>0</v>
      </c>
      <c r="AS94" s="8">
        <f t="shared" si="76"/>
        <v>0</v>
      </c>
      <c r="AT94" s="8">
        <f t="shared" si="77"/>
        <v>0</v>
      </c>
      <c r="AU94" s="9">
        <f t="shared" si="78"/>
        <v>0</v>
      </c>
      <c r="AV94" s="20"/>
      <c r="AW94" s="9">
        <f t="shared" si="79"/>
        <v>0</v>
      </c>
      <c r="AX94" s="18">
        <f t="shared" si="80"/>
        <v>0</v>
      </c>
      <c r="AY94" s="7">
        <f t="shared" si="81"/>
        <v>0</v>
      </c>
      <c r="AZ94" s="22"/>
      <c r="BA94" s="6">
        <v>2.1800000000000002</v>
      </c>
      <c r="BB94" s="7">
        <f t="shared" si="82"/>
        <v>43.6</v>
      </c>
      <c r="BF94" s="7">
        <f t="shared" si="83"/>
        <v>0</v>
      </c>
      <c r="BG94" s="22"/>
      <c r="BH94" s="22">
        <v>41</v>
      </c>
      <c r="BI94" s="7">
        <f t="shared" si="84"/>
        <v>3.2800000000000002</v>
      </c>
      <c r="BJ94" s="7">
        <f t="shared" si="85"/>
        <v>4.3500000000000005</v>
      </c>
      <c r="BK94" s="7">
        <f t="shared" si="86"/>
        <v>2.61</v>
      </c>
    </row>
    <row r="95" spans="1:63" x14ac:dyDescent="0.25">
      <c r="A95" s="10">
        <v>5.05</v>
      </c>
      <c r="B95" s="6" t="s">
        <v>22</v>
      </c>
      <c r="C95" s="6" t="s">
        <v>221</v>
      </c>
      <c r="D95" s="7">
        <f t="shared" si="60"/>
        <v>107.37866666666667</v>
      </c>
      <c r="E95" s="7">
        <f t="shared" si="61"/>
        <v>31.732799999999997</v>
      </c>
      <c r="F95" s="8">
        <f t="shared" si="62"/>
        <v>30</v>
      </c>
      <c r="G95" s="8" t="str">
        <f t="shared" si="63"/>
        <v>YES</v>
      </c>
      <c r="H95" s="22">
        <v>150</v>
      </c>
      <c r="I95" s="7">
        <f t="shared" si="119"/>
        <v>53.84</v>
      </c>
      <c r="J95" s="7">
        <f t="shared" si="120"/>
        <v>96.16</v>
      </c>
      <c r="K95" s="7">
        <f t="shared" si="121"/>
        <v>64.427199999999999</v>
      </c>
      <c r="O95" s="23"/>
      <c r="P95" s="23"/>
      <c r="Q95" s="23"/>
      <c r="U95" s="8">
        <f t="shared" si="64"/>
        <v>0</v>
      </c>
      <c r="V95" s="8">
        <f t="shared" si="65"/>
        <v>0</v>
      </c>
      <c r="W95" s="9">
        <f t="shared" si="66"/>
        <v>0</v>
      </c>
      <c r="AA95" s="8">
        <f t="shared" si="67"/>
        <v>0</v>
      </c>
      <c r="AB95" s="8">
        <f t="shared" si="68"/>
        <v>0</v>
      </c>
      <c r="AC95" s="9">
        <f t="shared" si="69"/>
        <v>0</v>
      </c>
      <c r="AG95" s="8">
        <f t="shared" si="70"/>
        <v>0</v>
      </c>
      <c r="AH95" s="8">
        <f t="shared" si="71"/>
        <v>0</v>
      </c>
      <c r="AI95" s="9">
        <f t="shared" si="72"/>
        <v>0</v>
      </c>
      <c r="AM95" s="8">
        <f t="shared" si="73"/>
        <v>0</v>
      </c>
      <c r="AN95" s="8">
        <f t="shared" si="74"/>
        <v>0</v>
      </c>
      <c r="AO95" s="9">
        <f t="shared" si="75"/>
        <v>0</v>
      </c>
      <c r="AS95" s="8">
        <f t="shared" si="76"/>
        <v>0</v>
      </c>
      <c r="AT95" s="8">
        <f t="shared" si="77"/>
        <v>0</v>
      </c>
      <c r="AU95" s="9">
        <f t="shared" si="78"/>
        <v>0</v>
      </c>
      <c r="AV95" s="20"/>
      <c r="AW95" s="9">
        <f t="shared" si="79"/>
        <v>0</v>
      </c>
      <c r="AX95" s="18">
        <f t="shared" si="80"/>
        <v>0</v>
      </c>
      <c r="AY95" s="7">
        <f t="shared" si="81"/>
        <v>0</v>
      </c>
      <c r="AZ95" s="22"/>
      <c r="BA95" s="6">
        <v>2.1800000000000002</v>
      </c>
      <c r="BB95" s="7">
        <f t="shared" si="82"/>
        <v>43.6</v>
      </c>
      <c r="BF95" s="7">
        <f t="shared" si="83"/>
        <v>0</v>
      </c>
      <c r="BG95" s="22"/>
      <c r="BH95" s="22">
        <v>41</v>
      </c>
      <c r="BI95" s="7">
        <f t="shared" si="84"/>
        <v>3.2800000000000002</v>
      </c>
      <c r="BJ95" s="7">
        <f t="shared" si="85"/>
        <v>4.3500000000000005</v>
      </c>
      <c r="BK95" s="7">
        <f t="shared" si="86"/>
        <v>2.61</v>
      </c>
    </row>
    <row r="96" spans="1:63" x14ac:dyDescent="0.25">
      <c r="A96" s="10">
        <v>5.05</v>
      </c>
      <c r="B96" s="6" t="s">
        <v>201</v>
      </c>
      <c r="C96" s="6" t="s">
        <v>169</v>
      </c>
      <c r="D96" s="7">
        <f t="shared" si="60"/>
        <v>118.6</v>
      </c>
      <c r="E96" s="7" t="str">
        <f t="shared" si="61"/>
        <v xml:space="preserve"> </v>
      </c>
      <c r="F96" s="8" t="str">
        <f t="shared" si="62"/>
        <v xml:space="preserve"> </v>
      </c>
      <c r="G96" s="8" t="str">
        <f t="shared" si="63"/>
        <v xml:space="preserve"> </v>
      </c>
      <c r="H96" s="22">
        <v>125</v>
      </c>
      <c r="I96" s="7">
        <f t="shared" si="119"/>
        <v>53.84</v>
      </c>
      <c r="J96" s="7">
        <f t="shared" si="120"/>
        <v>71.16</v>
      </c>
      <c r="K96" s="7">
        <f t="shared" si="121"/>
        <v>47.677199999999999</v>
      </c>
      <c r="O96" s="23"/>
      <c r="P96" s="23"/>
      <c r="Q96" s="23"/>
      <c r="U96" s="8">
        <f t="shared" si="64"/>
        <v>0</v>
      </c>
      <c r="V96" s="8">
        <f t="shared" si="65"/>
        <v>0</v>
      </c>
      <c r="W96" s="9">
        <f t="shared" si="66"/>
        <v>0</v>
      </c>
      <c r="AA96" s="8">
        <f t="shared" si="67"/>
        <v>0</v>
      </c>
      <c r="AB96" s="8">
        <f t="shared" si="68"/>
        <v>0</v>
      </c>
      <c r="AC96" s="9">
        <f t="shared" si="69"/>
        <v>0</v>
      </c>
      <c r="AG96" s="8">
        <f t="shared" si="70"/>
        <v>0</v>
      </c>
      <c r="AH96" s="8">
        <f t="shared" si="71"/>
        <v>0</v>
      </c>
      <c r="AI96" s="9">
        <f t="shared" si="72"/>
        <v>0</v>
      </c>
      <c r="AM96" s="8">
        <f t="shared" si="73"/>
        <v>0</v>
      </c>
      <c r="AN96" s="8">
        <f t="shared" si="74"/>
        <v>0</v>
      </c>
      <c r="AO96" s="9">
        <f t="shared" si="75"/>
        <v>0</v>
      </c>
      <c r="AS96" s="8">
        <f t="shared" si="76"/>
        <v>0</v>
      </c>
      <c r="AT96" s="8">
        <f t="shared" si="77"/>
        <v>0</v>
      </c>
      <c r="AU96" s="9">
        <f t="shared" si="78"/>
        <v>0</v>
      </c>
      <c r="AV96" s="20"/>
      <c r="AW96" s="9">
        <f t="shared" si="79"/>
        <v>0</v>
      </c>
      <c r="AX96" s="18">
        <f t="shared" si="80"/>
        <v>0</v>
      </c>
      <c r="AY96" s="7">
        <f t="shared" si="81"/>
        <v>0</v>
      </c>
      <c r="AZ96" s="22"/>
      <c r="BA96" s="6">
        <v>2.1800000000000002</v>
      </c>
      <c r="BB96" s="7">
        <f t="shared" si="82"/>
        <v>43.6</v>
      </c>
      <c r="BF96" s="7">
        <f t="shared" si="83"/>
        <v>0</v>
      </c>
      <c r="BG96" s="22"/>
      <c r="BH96" s="22">
        <v>41</v>
      </c>
      <c r="BI96" s="7">
        <f t="shared" si="84"/>
        <v>3.2800000000000002</v>
      </c>
      <c r="BJ96" s="7">
        <f t="shared" si="85"/>
        <v>4.3500000000000005</v>
      </c>
      <c r="BK96" s="7">
        <f t="shared" si="86"/>
        <v>2.61</v>
      </c>
    </row>
    <row r="97" spans="1:63" x14ac:dyDescent="0.25">
      <c r="A97" s="10">
        <v>5.05</v>
      </c>
      <c r="B97" s="6" t="s">
        <v>195</v>
      </c>
      <c r="C97" s="6" t="s">
        <v>169</v>
      </c>
      <c r="D97" s="7">
        <f t="shared" si="60"/>
        <v>118.6</v>
      </c>
      <c r="E97" s="7" t="str">
        <f t="shared" si="61"/>
        <v xml:space="preserve"> </v>
      </c>
      <c r="F97" s="8" t="str">
        <f t="shared" si="62"/>
        <v xml:space="preserve"> </v>
      </c>
      <c r="G97" s="8" t="str">
        <f t="shared" si="63"/>
        <v xml:space="preserve"> </v>
      </c>
      <c r="H97" s="22">
        <v>125</v>
      </c>
      <c r="I97" s="7">
        <f t="shared" si="119"/>
        <v>53.84</v>
      </c>
      <c r="J97" s="7">
        <f t="shared" si="120"/>
        <v>71.16</v>
      </c>
      <c r="K97" s="7">
        <f t="shared" si="121"/>
        <v>47.677199999999999</v>
      </c>
      <c r="O97" s="23"/>
      <c r="P97" s="23"/>
      <c r="Q97" s="23"/>
      <c r="U97" s="8">
        <f t="shared" si="64"/>
        <v>0</v>
      </c>
      <c r="V97" s="8">
        <f t="shared" si="65"/>
        <v>0</v>
      </c>
      <c r="W97" s="9">
        <f t="shared" si="66"/>
        <v>0</v>
      </c>
      <c r="AA97" s="8">
        <f t="shared" si="67"/>
        <v>0</v>
      </c>
      <c r="AB97" s="8">
        <f t="shared" si="68"/>
        <v>0</v>
      </c>
      <c r="AC97" s="9">
        <f t="shared" si="69"/>
        <v>0</v>
      </c>
      <c r="AG97" s="8">
        <f t="shared" si="70"/>
        <v>0</v>
      </c>
      <c r="AH97" s="8">
        <f t="shared" si="71"/>
        <v>0</v>
      </c>
      <c r="AI97" s="9">
        <f t="shared" si="72"/>
        <v>0</v>
      </c>
      <c r="AM97" s="8">
        <f t="shared" si="73"/>
        <v>0</v>
      </c>
      <c r="AN97" s="8">
        <f t="shared" si="74"/>
        <v>0</v>
      </c>
      <c r="AO97" s="9">
        <f t="shared" si="75"/>
        <v>0</v>
      </c>
      <c r="AS97" s="8">
        <f t="shared" si="76"/>
        <v>0</v>
      </c>
      <c r="AT97" s="8">
        <f t="shared" si="77"/>
        <v>0</v>
      </c>
      <c r="AU97" s="9">
        <f t="shared" si="78"/>
        <v>0</v>
      </c>
      <c r="AV97" s="20"/>
      <c r="AW97" s="9">
        <f t="shared" si="79"/>
        <v>0</v>
      </c>
      <c r="AX97" s="18">
        <f t="shared" si="80"/>
        <v>0</v>
      </c>
      <c r="AY97" s="7">
        <f t="shared" si="81"/>
        <v>0</v>
      </c>
      <c r="AZ97" s="22"/>
      <c r="BA97" s="6">
        <v>2.1800000000000002</v>
      </c>
      <c r="BB97" s="7">
        <f t="shared" si="82"/>
        <v>43.6</v>
      </c>
      <c r="BF97" s="7">
        <f t="shared" si="83"/>
        <v>0</v>
      </c>
      <c r="BG97" s="22"/>
      <c r="BH97" s="22">
        <v>41</v>
      </c>
      <c r="BI97" s="7">
        <f t="shared" si="84"/>
        <v>3.2800000000000002</v>
      </c>
      <c r="BJ97" s="7">
        <f t="shared" si="85"/>
        <v>4.3500000000000005</v>
      </c>
      <c r="BK97" s="7">
        <f t="shared" si="86"/>
        <v>2.61</v>
      </c>
    </row>
    <row r="98" spans="1:63" x14ac:dyDescent="0.25">
      <c r="A98" s="10">
        <v>5.05</v>
      </c>
      <c r="B98" s="6" t="s">
        <v>194</v>
      </c>
      <c r="C98" s="6" t="s">
        <v>169</v>
      </c>
      <c r="D98" s="7">
        <f t="shared" si="60"/>
        <v>0</v>
      </c>
      <c r="E98" s="7" t="str">
        <f t="shared" si="61"/>
        <v xml:space="preserve"> </v>
      </c>
      <c r="F98" s="8" t="str">
        <f t="shared" si="62"/>
        <v xml:space="preserve"> </v>
      </c>
      <c r="G98" s="8" t="str">
        <f t="shared" si="63"/>
        <v xml:space="preserve"> </v>
      </c>
      <c r="H98" s="22">
        <v>30</v>
      </c>
      <c r="I98" s="7">
        <f t="shared" si="119"/>
        <v>53.84</v>
      </c>
      <c r="J98" s="7">
        <f t="shared" si="120"/>
        <v>-23.840000000000003</v>
      </c>
      <c r="K98" s="7">
        <f t="shared" si="121"/>
        <v>-15.972800000000003</v>
      </c>
      <c r="O98" s="23"/>
      <c r="P98" s="23"/>
      <c r="Q98" s="23"/>
      <c r="U98" s="8">
        <f t="shared" si="64"/>
        <v>0</v>
      </c>
      <c r="V98" s="8">
        <f t="shared" si="65"/>
        <v>0</v>
      </c>
      <c r="W98" s="9">
        <f t="shared" si="66"/>
        <v>0</v>
      </c>
      <c r="AA98" s="8">
        <f t="shared" si="67"/>
        <v>0</v>
      </c>
      <c r="AB98" s="8">
        <f t="shared" si="68"/>
        <v>0</v>
      </c>
      <c r="AC98" s="9">
        <f t="shared" si="69"/>
        <v>0</v>
      </c>
      <c r="AG98" s="8">
        <f t="shared" si="70"/>
        <v>0</v>
      </c>
      <c r="AH98" s="8">
        <f t="shared" si="71"/>
        <v>0</v>
      </c>
      <c r="AI98" s="9">
        <f t="shared" si="72"/>
        <v>0</v>
      </c>
      <c r="AM98" s="8">
        <f t="shared" si="73"/>
        <v>0</v>
      </c>
      <c r="AN98" s="8">
        <f t="shared" si="74"/>
        <v>0</v>
      </c>
      <c r="AO98" s="9">
        <f t="shared" si="75"/>
        <v>0</v>
      </c>
      <c r="AS98" s="8">
        <f t="shared" si="76"/>
        <v>0</v>
      </c>
      <c r="AT98" s="8">
        <f t="shared" si="77"/>
        <v>0</v>
      </c>
      <c r="AU98" s="9">
        <f t="shared" si="78"/>
        <v>0</v>
      </c>
      <c r="AV98" s="20"/>
      <c r="AW98" s="9">
        <f t="shared" si="79"/>
        <v>0</v>
      </c>
      <c r="AX98" s="18">
        <f t="shared" si="80"/>
        <v>0</v>
      </c>
      <c r="AY98" s="7">
        <f t="shared" si="81"/>
        <v>0</v>
      </c>
      <c r="AZ98" s="22"/>
      <c r="BA98" s="6">
        <v>2.1800000000000002</v>
      </c>
      <c r="BB98" s="7">
        <f t="shared" si="82"/>
        <v>43.6</v>
      </c>
      <c r="BF98" s="7">
        <f t="shared" si="83"/>
        <v>0</v>
      </c>
      <c r="BG98" s="22"/>
      <c r="BH98" s="22">
        <v>41</v>
      </c>
      <c r="BI98" s="7">
        <f t="shared" si="84"/>
        <v>3.2800000000000002</v>
      </c>
      <c r="BJ98" s="7">
        <f t="shared" si="85"/>
        <v>4.3500000000000005</v>
      </c>
      <c r="BK98" s="7">
        <f t="shared" si="86"/>
        <v>2.61</v>
      </c>
    </row>
    <row r="99" spans="1:63" x14ac:dyDescent="0.25">
      <c r="A99" s="10">
        <v>5.05</v>
      </c>
      <c r="B99" s="6" t="s">
        <v>202</v>
      </c>
      <c r="C99" s="6" t="s">
        <v>221</v>
      </c>
      <c r="D99" s="7">
        <f t="shared" si="60"/>
        <v>51.545333333333332</v>
      </c>
      <c r="E99" s="7">
        <f t="shared" si="61"/>
        <v>15.232799999999997</v>
      </c>
      <c r="F99" s="8">
        <f t="shared" si="62"/>
        <v>20</v>
      </c>
      <c r="G99" s="8" t="str">
        <f t="shared" si="63"/>
        <v>NO</v>
      </c>
      <c r="H99" s="22">
        <v>100</v>
      </c>
      <c r="I99" s="7">
        <f t="shared" si="119"/>
        <v>53.84</v>
      </c>
      <c r="J99" s="7">
        <f t="shared" si="120"/>
        <v>46.16</v>
      </c>
      <c r="K99" s="7">
        <f t="shared" si="121"/>
        <v>30.927199999999999</v>
      </c>
      <c r="O99" s="23"/>
      <c r="P99" s="23"/>
      <c r="Q99" s="23"/>
      <c r="U99" s="8">
        <f t="shared" si="64"/>
        <v>0</v>
      </c>
      <c r="V99" s="8">
        <f t="shared" si="65"/>
        <v>0</v>
      </c>
      <c r="W99" s="9">
        <f t="shared" si="66"/>
        <v>0</v>
      </c>
      <c r="AA99" s="8">
        <f t="shared" si="67"/>
        <v>0</v>
      </c>
      <c r="AB99" s="8">
        <f t="shared" si="68"/>
        <v>0</v>
      </c>
      <c r="AC99" s="9">
        <f t="shared" si="69"/>
        <v>0</v>
      </c>
      <c r="AG99" s="8">
        <f t="shared" si="70"/>
        <v>0</v>
      </c>
      <c r="AH99" s="8">
        <f t="shared" si="71"/>
        <v>0</v>
      </c>
      <c r="AI99" s="9">
        <f t="shared" si="72"/>
        <v>0</v>
      </c>
      <c r="AM99" s="8">
        <f t="shared" si="73"/>
        <v>0</v>
      </c>
      <c r="AN99" s="8">
        <f t="shared" si="74"/>
        <v>0</v>
      </c>
      <c r="AO99" s="9">
        <f t="shared" si="75"/>
        <v>0</v>
      </c>
      <c r="AS99" s="8">
        <f t="shared" si="76"/>
        <v>0</v>
      </c>
      <c r="AT99" s="8">
        <f t="shared" si="77"/>
        <v>0</v>
      </c>
      <c r="AU99" s="9">
        <f t="shared" si="78"/>
        <v>0</v>
      </c>
      <c r="AV99" s="20"/>
      <c r="AW99" s="9">
        <f t="shared" si="79"/>
        <v>0</v>
      </c>
      <c r="AX99" s="18">
        <f t="shared" si="80"/>
        <v>0</v>
      </c>
      <c r="AY99" s="7">
        <f t="shared" si="81"/>
        <v>0</v>
      </c>
      <c r="AZ99" s="22"/>
      <c r="BA99" s="6">
        <v>2.1800000000000002</v>
      </c>
      <c r="BB99" s="7">
        <f t="shared" si="82"/>
        <v>43.6</v>
      </c>
      <c r="BF99" s="7">
        <f t="shared" si="83"/>
        <v>0</v>
      </c>
      <c r="BG99" s="22"/>
      <c r="BH99" s="22">
        <v>41</v>
      </c>
      <c r="BI99" s="7">
        <f t="shared" si="84"/>
        <v>3.2800000000000002</v>
      </c>
      <c r="BJ99" s="7">
        <f t="shared" si="85"/>
        <v>4.3500000000000005</v>
      </c>
      <c r="BK99" s="7">
        <f t="shared" si="86"/>
        <v>2.61</v>
      </c>
    </row>
    <row r="100" spans="1:63" x14ac:dyDescent="0.25">
      <c r="A100" s="10">
        <v>5.0599999999999996</v>
      </c>
      <c r="D100" s="7">
        <f t="shared" si="60"/>
        <v>0</v>
      </c>
      <c r="E100" s="7" t="str">
        <f t="shared" si="61"/>
        <v xml:space="preserve"> </v>
      </c>
      <c r="F100" s="8" t="str">
        <f t="shared" si="62"/>
        <v xml:space="preserve"> </v>
      </c>
      <c r="G100" s="8" t="str">
        <f t="shared" si="63"/>
        <v xml:space="preserve"> </v>
      </c>
      <c r="H100" s="22"/>
      <c r="I100" s="7">
        <f>(AY100+BB100+BF100+BI100+BJ100+BK100)</f>
        <v>57.96</v>
      </c>
      <c r="J100" s="7">
        <f>H100-I100</f>
        <v>-57.96</v>
      </c>
      <c r="K100" s="7">
        <f>J100*0.67</f>
        <v>-38.833200000000005</v>
      </c>
      <c r="O100" s="23"/>
      <c r="P100" s="23"/>
      <c r="Q100" s="23"/>
      <c r="U100" s="8">
        <f t="shared" si="64"/>
        <v>0</v>
      </c>
      <c r="V100" s="8">
        <f t="shared" si="65"/>
        <v>0</v>
      </c>
      <c r="W100" s="9">
        <f t="shared" si="66"/>
        <v>0</v>
      </c>
      <c r="AA100" s="8">
        <f t="shared" si="67"/>
        <v>0</v>
      </c>
      <c r="AB100" s="8">
        <f t="shared" si="68"/>
        <v>0</v>
      </c>
      <c r="AC100" s="9">
        <f t="shared" si="69"/>
        <v>0</v>
      </c>
      <c r="AG100" s="8">
        <f t="shared" si="70"/>
        <v>0</v>
      </c>
      <c r="AH100" s="8">
        <f t="shared" si="71"/>
        <v>0</v>
      </c>
      <c r="AI100" s="9">
        <f t="shared" si="72"/>
        <v>0</v>
      </c>
      <c r="AM100" s="8">
        <f t="shared" si="73"/>
        <v>0</v>
      </c>
      <c r="AN100" s="8">
        <f t="shared" si="74"/>
        <v>0</v>
      </c>
      <c r="AO100" s="9">
        <f t="shared" si="75"/>
        <v>0</v>
      </c>
      <c r="AS100" s="8">
        <f t="shared" si="76"/>
        <v>0</v>
      </c>
      <c r="AT100" s="8">
        <f t="shared" si="77"/>
        <v>0</v>
      </c>
      <c r="AU100" s="9">
        <f t="shared" si="78"/>
        <v>0</v>
      </c>
      <c r="AV100" s="20"/>
      <c r="AW100" s="9">
        <f t="shared" si="79"/>
        <v>0</v>
      </c>
      <c r="AX100" s="18">
        <f t="shared" si="80"/>
        <v>0</v>
      </c>
      <c r="AY100" s="7">
        <f t="shared" si="81"/>
        <v>0</v>
      </c>
      <c r="AZ100" s="22"/>
      <c r="BA100" s="6">
        <v>2.5499999999999998</v>
      </c>
      <c r="BB100" s="7">
        <f t="shared" si="82"/>
        <v>51</v>
      </c>
      <c r="BF100" s="7">
        <f t="shared" si="83"/>
        <v>0</v>
      </c>
      <c r="BG100" s="22"/>
      <c r="BH100" s="22">
        <v>0</v>
      </c>
      <c r="BI100" s="7">
        <f t="shared" si="84"/>
        <v>0</v>
      </c>
      <c r="BJ100" s="7">
        <f t="shared" si="85"/>
        <v>4.3500000000000005</v>
      </c>
      <c r="BK100" s="7">
        <f t="shared" si="86"/>
        <v>2.61</v>
      </c>
    </row>
    <row r="101" spans="1:63" x14ac:dyDescent="0.25">
      <c r="A101" s="10">
        <v>5.07</v>
      </c>
      <c r="D101" s="7">
        <f t="shared" si="60"/>
        <v>0</v>
      </c>
      <c r="E101" s="7" t="str">
        <f t="shared" si="61"/>
        <v xml:space="preserve"> </v>
      </c>
      <c r="F101" s="8" t="str">
        <f t="shared" si="62"/>
        <v xml:space="preserve"> </v>
      </c>
      <c r="G101" s="8" t="str">
        <f t="shared" si="63"/>
        <v xml:space="preserve"> </v>
      </c>
      <c r="H101" s="22"/>
      <c r="I101" s="7">
        <f>(AY101+BB101+BF101+BI101+BJ101+BK101)</f>
        <v>53.76</v>
      </c>
      <c r="J101" s="7">
        <f>H101-I101</f>
        <v>-53.76</v>
      </c>
      <c r="K101" s="7">
        <f>J101*0.67</f>
        <v>-36.019199999999998</v>
      </c>
      <c r="O101" s="23"/>
      <c r="P101" s="23"/>
      <c r="Q101" s="23"/>
      <c r="U101" s="8">
        <f t="shared" si="64"/>
        <v>0</v>
      </c>
      <c r="V101" s="8">
        <f t="shared" si="65"/>
        <v>0</v>
      </c>
      <c r="W101" s="9">
        <f t="shared" si="66"/>
        <v>0</v>
      </c>
      <c r="AA101" s="8">
        <f t="shared" si="67"/>
        <v>0</v>
      </c>
      <c r="AB101" s="8">
        <f t="shared" si="68"/>
        <v>0</v>
      </c>
      <c r="AC101" s="9">
        <f t="shared" si="69"/>
        <v>0</v>
      </c>
      <c r="AG101" s="8">
        <f t="shared" si="70"/>
        <v>0</v>
      </c>
      <c r="AH101" s="8">
        <f t="shared" si="71"/>
        <v>0</v>
      </c>
      <c r="AI101" s="9">
        <f t="shared" si="72"/>
        <v>0</v>
      </c>
      <c r="AM101" s="8">
        <f t="shared" si="73"/>
        <v>0</v>
      </c>
      <c r="AN101" s="8">
        <f t="shared" si="74"/>
        <v>0</v>
      </c>
      <c r="AO101" s="9">
        <f t="shared" si="75"/>
        <v>0</v>
      </c>
      <c r="AS101" s="8">
        <f t="shared" si="76"/>
        <v>0</v>
      </c>
      <c r="AT101" s="8">
        <f t="shared" si="77"/>
        <v>0</v>
      </c>
      <c r="AU101" s="9">
        <f t="shared" si="78"/>
        <v>0</v>
      </c>
      <c r="AV101" s="20"/>
      <c r="AW101" s="9">
        <f t="shared" si="79"/>
        <v>0</v>
      </c>
      <c r="AX101" s="18">
        <f t="shared" si="80"/>
        <v>0</v>
      </c>
      <c r="AY101" s="7">
        <f t="shared" si="81"/>
        <v>0</v>
      </c>
      <c r="AZ101" s="22"/>
      <c r="BA101" s="6">
        <v>2.34</v>
      </c>
      <c r="BB101" s="7">
        <f t="shared" si="82"/>
        <v>46.8</v>
      </c>
      <c r="BF101" s="7">
        <f t="shared" si="83"/>
        <v>0</v>
      </c>
      <c r="BG101" s="22"/>
      <c r="BH101" s="22">
        <v>0</v>
      </c>
      <c r="BI101" s="7">
        <f t="shared" si="84"/>
        <v>0</v>
      </c>
      <c r="BJ101" s="7">
        <f t="shared" si="85"/>
        <v>4.3500000000000005</v>
      </c>
      <c r="BK101" s="7">
        <f t="shared" si="86"/>
        <v>2.61</v>
      </c>
    </row>
    <row r="102" spans="1:63" x14ac:dyDescent="0.25">
      <c r="A102" s="10">
        <v>5.08</v>
      </c>
      <c r="B102" s="6" t="s">
        <v>203</v>
      </c>
      <c r="C102" s="6" t="s">
        <v>221</v>
      </c>
      <c r="D102" s="7">
        <f t="shared" si="60"/>
        <v>62.131333333333316</v>
      </c>
      <c r="E102" s="7">
        <f t="shared" si="61"/>
        <v>18.361199999999997</v>
      </c>
      <c r="F102" s="8">
        <f t="shared" si="62"/>
        <v>24</v>
      </c>
      <c r="G102" s="8" t="str">
        <f t="shared" si="63"/>
        <v>NO</v>
      </c>
      <c r="H102" s="22">
        <v>120</v>
      </c>
      <c r="I102" s="7">
        <f t="shared" ref="I102:I105" si="122">(AY102+BB102+BF102+BI102+BJ102+BK102)</f>
        <v>64.360000000000014</v>
      </c>
      <c r="J102" s="7">
        <f t="shared" ref="J102:J105" si="123">H102-I102</f>
        <v>55.639999999999986</v>
      </c>
      <c r="K102" s="7">
        <f t="shared" ref="K102:K105" si="124">J102*0.67</f>
        <v>37.27879999999999</v>
      </c>
      <c r="O102" s="23"/>
      <c r="P102" s="23"/>
      <c r="Q102" s="23"/>
      <c r="U102" s="8">
        <f t="shared" si="64"/>
        <v>0</v>
      </c>
      <c r="V102" s="8">
        <f t="shared" si="65"/>
        <v>0</v>
      </c>
      <c r="W102" s="9">
        <f t="shared" si="66"/>
        <v>0</v>
      </c>
      <c r="AA102" s="8">
        <f t="shared" si="67"/>
        <v>0</v>
      </c>
      <c r="AB102" s="8">
        <f t="shared" si="68"/>
        <v>0</v>
      </c>
      <c r="AC102" s="9">
        <f t="shared" si="69"/>
        <v>0</v>
      </c>
      <c r="AG102" s="8">
        <f t="shared" si="70"/>
        <v>0</v>
      </c>
      <c r="AH102" s="8">
        <f t="shared" si="71"/>
        <v>0</v>
      </c>
      <c r="AI102" s="9">
        <f t="shared" si="72"/>
        <v>0</v>
      </c>
      <c r="AM102" s="8">
        <f t="shared" si="73"/>
        <v>0</v>
      </c>
      <c r="AN102" s="8">
        <f t="shared" si="74"/>
        <v>0</v>
      </c>
      <c r="AO102" s="9">
        <f t="shared" si="75"/>
        <v>0</v>
      </c>
      <c r="AS102" s="8">
        <f t="shared" si="76"/>
        <v>0</v>
      </c>
      <c r="AT102" s="8">
        <f t="shared" si="77"/>
        <v>0</v>
      </c>
      <c r="AU102" s="9">
        <f t="shared" si="78"/>
        <v>0</v>
      </c>
      <c r="AV102" s="20"/>
      <c r="AW102" s="9">
        <f t="shared" si="79"/>
        <v>0</v>
      </c>
      <c r="AX102" s="18">
        <f t="shared" si="80"/>
        <v>0</v>
      </c>
      <c r="AY102" s="7">
        <f t="shared" si="81"/>
        <v>0</v>
      </c>
      <c r="AZ102" s="22"/>
      <c r="BA102" s="6">
        <v>2.87</v>
      </c>
      <c r="BB102" s="7">
        <f t="shared" si="82"/>
        <v>57.400000000000006</v>
      </c>
      <c r="BF102" s="7">
        <f t="shared" si="83"/>
        <v>0</v>
      </c>
      <c r="BG102" s="22"/>
      <c r="BH102" s="22">
        <v>0</v>
      </c>
      <c r="BI102" s="7">
        <f t="shared" si="84"/>
        <v>0</v>
      </c>
      <c r="BJ102" s="7">
        <f t="shared" si="85"/>
        <v>4.3500000000000005</v>
      </c>
      <c r="BK102" s="7">
        <f t="shared" si="86"/>
        <v>2.61</v>
      </c>
    </row>
    <row r="103" spans="1:63" x14ac:dyDescent="0.25">
      <c r="A103" s="10">
        <v>5.08</v>
      </c>
      <c r="B103" s="6" t="s">
        <v>28</v>
      </c>
      <c r="C103" s="6" t="s">
        <v>221</v>
      </c>
      <c r="D103" s="7">
        <f t="shared" si="60"/>
        <v>67.714666666666659</v>
      </c>
      <c r="E103" s="7">
        <f t="shared" si="61"/>
        <v>20.011199999999995</v>
      </c>
      <c r="F103" s="8">
        <f t="shared" si="62"/>
        <v>25</v>
      </c>
      <c r="G103" s="8" t="str">
        <f t="shared" si="63"/>
        <v>NO</v>
      </c>
      <c r="H103" s="22">
        <v>125</v>
      </c>
      <c r="I103" s="7">
        <f t="shared" si="122"/>
        <v>64.360000000000014</v>
      </c>
      <c r="J103" s="7">
        <f t="shared" si="123"/>
        <v>60.639999999999986</v>
      </c>
      <c r="K103" s="7">
        <f t="shared" si="124"/>
        <v>40.628799999999991</v>
      </c>
      <c r="O103" s="23"/>
      <c r="P103" s="23"/>
      <c r="Q103" s="23"/>
      <c r="U103" s="8">
        <f t="shared" si="64"/>
        <v>0</v>
      </c>
      <c r="V103" s="8">
        <f t="shared" si="65"/>
        <v>0</v>
      </c>
      <c r="W103" s="9">
        <f t="shared" si="66"/>
        <v>0</v>
      </c>
      <c r="AA103" s="8">
        <f t="shared" si="67"/>
        <v>0</v>
      </c>
      <c r="AB103" s="8">
        <f t="shared" si="68"/>
        <v>0</v>
      </c>
      <c r="AC103" s="9">
        <f t="shared" si="69"/>
        <v>0</v>
      </c>
      <c r="AG103" s="8">
        <f t="shared" si="70"/>
        <v>0</v>
      </c>
      <c r="AH103" s="8">
        <f t="shared" si="71"/>
        <v>0</v>
      </c>
      <c r="AI103" s="9">
        <f t="shared" si="72"/>
        <v>0</v>
      </c>
      <c r="AM103" s="8">
        <f t="shared" si="73"/>
        <v>0</v>
      </c>
      <c r="AN103" s="8">
        <f t="shared" si="74"/>
        <v>0</v>
      </c>
      <c r="AO103" s="9">
        <f t="shared" si="75"/>
        <v>0</v>
      </c>
      <c r="AS103" s="8">
        <f t="shared" si="76"/>
        <v>0</v>
      </c>
      <c r="AT103" s="8">
        <f t="shared" si="77"/>
        <v>0</v>
      </c>
      <c r="AU103" s="9">
        <f t="shared" si="78"/>
        <v>0</v>
      </c>
      <c r="AV103" s="20"/>
      <c r="AW103" s="9">
        <f t="shared" si="79"/>
        <v>0</v>
      </c>
      <c r="AX103" s="18">
        <f t="shared" si="80"/>
        <v>0</v>
      </c>
      <c r="AY103" s="7">
        <f t="shared" si="81"/>
        <v>0</v>
      </c>
      <c r="AZ103" s="22"/>
      <c r="BA103" s="6">
        <v>2.87</v>
      </c>
      <c r="BB103" s="7">
        <f t="shared" si="82"/>
        <v>57.400000000000006</v>
      </c>
      <c r="BF103" s="7">
        <f t="shared" si="83"/>
        <v>0</v>
      </c>
      <c r="BG103" s="22"/>
      <c r="BH103" s="22">
        <v>0</v>
      </c>
      <c r="BI103" s="7">
        <f t="shared" si="84"/>
        <v>0</v>
      </c>
      <c r="BJ103" s="7">
        <f t="shared" si="85"/>
        <v>4.3500000000000005</v>
      </c>
      <c r="BK103" s="7">
        <f t="shared" si="86"/>
        <v>2.61</v>
      </c>
    </row>
    <row r="104" spans="1:63" x14ac:dyDescent="0.25">
      <c r="A104" s="10">
        <v>5.09</v>
      </c>
      <c r="B104" s="6" t="s">
        <v>29</v>
      </c>
      <c r="C104" s="6" t="s">
        <v>221</v>
      </c>
      <c r="D104" s="7">
        <f t="shared" si="60"/>
        <v>67.491333333333344</v>
      </c>
      <c r="E104" s="7">
        <f t="shared" si="61"/>
        <v>19.9452</v>
      </c>
      <c r="F104" s="8">
        <f t="shared" si="62"/>
        <v>24</v>
      </c>
      <c r="G104" s="8" t="str">
        <f t="shared" si="63"/>
        <v>NO</v>
      </c>
      <c r="H104" s="22">
        <v>120</v>
      </c>
      <c r="I104" s="7">
        <f t="shared" si="122"/>
        <v>59.559999999999995</v>
      </c>
      <c r="J104" s="7">
        <f t="shared" si="123"/>
        <v>60.440000000000005</v>
      </c>
      <c r="K104" s="7">
        <f t="shared" si="124"/>
        <v>40.494800000000005</v>
      </c>
      <c r="O104" s="23"/>
      <c r="P104" s="23"/>
      <c r="Q104" s="23"/>
      <c r="U104" s="8">
        <f t="shared" si="64"/>
        <v>0</v>
      </c>
      <c r="V104" s="8">
        <f t="shared" si="65"/>
        <v>0</v>
      </c>
      <c r="W104" s="9">
        <f t="shared" si="66"/>
        <v>0</v>
      </c>
      <c r="AA104" s="8">
        <f t="shared" si="67"/>
        <v>0</v>
      </c>
      <c r="AB104" s="8">
        <f t="shared" si="68"/>
        <v>0</v>
      </c>
      <c r="AC104" s="9">
        <f t="shared" si="69"/>
        <v>0</v>
      </c>
      <c r="AG104" s="8">
        <f t="shared" si="70"/>
        <v>0</v>
      </c>
      <c r="AH104" s="8">
        <f t="shared" si="71"/>
        <v>0</v>
      </c>
      <c r="AI104" s="9">
        <f t="shared" si="72"/>
        <v>0</v>
      </c>
      <c r="AM104" s="8">
        <f t="shared" si="73"/>
        <v>0</v>
      </c>
      <c r="AN104" s="8">
        <f t="shared" si="74"/>
        <v>0</v>
      </c>
      <c r="AO104" s="9">
        <f t="shared" si="75"/>
        <v>0</v>
      </c>
      <c r="AS104" s="8">
        <f t="shared" si="76"/>
        <v>0</v>
      </c>
      <c r="AT104" s="8">
        <f t="shared" si="77"/>
        <v>0</v>
      </c>
      <c r="AU104" s="9">
        <f t="shared" si="78"/>
        <v>0</v>
      </c>
      <c r="AV104" s="20"/>
      <c r="AW104" s="9">
        <f t="shared" si="79"/>
        <v>0</v>
      </c>
      <c r="AX104" s="18">
        <f t="shared" si="80"/>
        <v>0</v>
      </c>
      <c r="AY104" s="7">
        <f t="shared" si="81"/>
        <v>0</v>
      </c>
      <c r="AZ104" s="22"/>
      <c r="BA104" s="6">
        <v>2.63</v>
      </c>
      <c r="BB104" s="7">
        <f t="shared" si="82"/>
        <v>52.599999999999994</v>
      </c>
      <c r="BF104" s="7">
        <f t="shared" si="83"/>
        <v>0</v>
      </c>
      <c r="BG104" s="22"/>
      <c r="BH104" s="22">
        <v>0</v>
      </c>
      <c r="BI104" s="7">
        <f t="shared" si="84"/>
        <v>0</v>
      </c>
      <c r="BJ104" s="7">
        <f t="shared" si="85"/>
        <v>4.3500000000000005</v>
      </c>
      <c r="BK104" s="7">
        <f t="shared" si="86"/>
        <v>2.61</v>
      </c>
    </row>
    <row r="105" spans="1:63" x14ac:dyDescent="0.25">
      <c r="A105" s="10">
        <v>5.09</v>
      </c>
      <c r="B105" s="6" t="s">
        <v>199</v>
      </c>
      <c r="C105" s="6" t="s">
        <v>169</v>
      </c>
      <c r="D105" s="7">
        <f t="shared" si="60"/>
        <v>0</v>
      </c>
      <c r="E105" s="7" t="str">
        <f t="shared" si="61"/>
        <v xml:space="preserve"> </v>
      </c>
      <c r="F105" s="8" t="str">
        <f t="shared" si="62"/>
        <v xml:space="preserve"> </v>
      </c>
      <c r="G105" s="8" t="str">
        <f t="shared" si="63"/>
        <v xml:space="preserve"> </v>
      </c>
      <c r="H105" s="22">
        <v>30</v>
      </c>
      <c r="I105" s="7">
        <f t="shared" si="122"/>
        <v>59.559999999999995</v>
      </c>
      <c r="J105" s="7">
        <f t="shared" si="123"/>
        <v>-29.559999999999995</v>
      </c>
      <c r="K105" s="7">
        <f t="shared" si="124"/>
        <v>-19.805199999999999</v>
      </c>
      <c r="O105" s="23"/>
      <c r="P105" s="23"/>
      <c r="Q105" s="23"/>
      <c r="U105" s="8">
        <f t="shared" si="64"/>
        <v>0</v>
      </c>
      <c r="V105" s="8">
        <f t="shared" si="65"/>
        <v>0</v>
      </c>
      <c r="W105" s="9">
        <f t="shared" si="66"/>
        <v>0</v>
      </c>
      <c r="AA105" s="8">
        <f t="shared" si="67"/>
        <v>0</v>
      </c>
      <c r="AB105" s="8">
        <f t="shared" si="68"/>
        <v>0</v>
      </c>
      <c r="AC105" s="9">
        <f t="shared" si="69"/>
        <v>0</v>
      </c>
      <c r="AG105" s="8">
        <f t="shared" si="70"/>
        <v>0</v>
      </c>
      <c r="AH105" s="8">
        <f t="shared" si="71"/>
        <v>0</v>
      </c>
      <c r="AI105" s="9">
        <f t="shared" si="72"/>
        <v>0</v>
      </c>
      <c r="AM105" s="8">
        <f t="shared" si="73"/>
        <v>0</v>
      </c>
      <c r="AN105" s="8">
        <f t="shared" si="74"/>
        <v>0</v>
      </c>
      <c r="AO105" s="9">
        <f t="shared" si="75"/>
        <v>0</v>
      </c>
      <c r="AS105" s="8">
        <f t="shared" si="76"/>
        <v>0</v>
      </c>
      <c r="AT105" s="8">
        <f t="shared" si="77"/>
        <v>0</v>
      </c>
      <c r="AU105" s="9">
        <f t="shared" si="78"/>
        <v>0</v>
      </c>
      <c r="AV105" s="20"/>
      <c r="AW105" s="9">
        <f t="shared" si="79"/>
        <v>0</v>
      </c>
      <c r="AX105" s="18">
        <f t="shared" si="80"/>
        <v>0</v>
      </c>
      <c r="AY105" s="7">
        <f t="shared" si="81"/>
        <v>0</v>
      </c>
      <c r="AZ105" s="22"/>
      <c r="BA105" s="6">
        <v>2.63</v>
      </c>
      <c r="BB105" s="7">
        <f t="shared" si="82"/>
        <v>52.599999999999994</v>
      </c>
      <c r="BF105" s="7">
        <f t="shared" si="83"/>
        <v>0</v>
      </c>
      <c r="BG105" s="22"/>
      <c r="BH105" s="22">
        <v>0</v>
      </c>
      <c r="BI105" s="7">
        <f t="shared" si="84"/>
        <v>0</v>
      </c>
      <c r="BJ105" s="7">
        <f t="shared" si="85"/>
        <v>4.3500000000000005</v>
      </c>
      <c r="BK105" s="7">
        <f t="shared" si="86"/>
        <v>2.61</v>
      </c>
    </row>
    <row r="106" spans="1:63" x14ac:dyDescent="0.25">
      <c r="A106" s="10">
        <v>5.0999999999999996</v>
      </c>
      <c r="D106" s="7">
        <f t="shared" si="60"/>
        <v>0</v>
      </c>
      <c r="E106" s="7" t="str">
        <f t="shared" si="61"/>
        <v xml:space="preserve"> </v>
      </c>
      <c r="F106" s="8" t="str">
        <f t="shared" si="62"/>
        <v xml:space="preserve"> </v>
      </c>
      <c r="G106" s="8" t="str">
        <f t="shared" si="63"/>
        <v xml:space="preserve"> </v>
      </c>
      <c r="H106" s="22"/>
      <c r="I106" s="7">
        <f>(AY106+BB106+BF106+BI106+BJ106+BK106)</f>
        <v>49.360000000000007</v>
      </c>
      <c r="J106" s="7">
        <f>H106-I106</f>
        <v>-49.360000000000007</v>
      </c>
      <c r="K106" s="7">
        <f>J106*0.67</f>
        <v>-33.071200000000005</v>
      </c>
      <c r="O106" s="23"/>
      <c r="P106" s="23"/>
      <c r="Q106" s="23"/>
      <c r="U106" s="8">
        <f t="shared" si="64"/>
        <v>0</v>
      </c>
      <c r="V106" s="8">
        <f t="shared" si="65"/>
        <v>0</v>
      </c>
      <c r="W106" s="9">
        <f t="shared" si="66"/>
        <v>0</v>
      </c>
      <c r="AA106" s="8">
        <f t="shared" si="67"/>
        <v>0</v>
      </c>
      <c r="AB106" s="8">
        <f t="shared" si="68"/>
        <v>0</v>
      </c>
      <c r="AC106" s="9">
        <f t="shared" si="69"/>
        <v>0</v>
      </c>
      <c r="AG106" s="8">
        <f t="shared" si="70"/>
        <v>0</v>
      </c>
      <c r="AH106" s="8">
        <f t="shared" si="71"/>
        <v>0</v>
      </c>
      <c r="AI106" s="9">
        <f t="shared" si="72"/>
        <v>0</v>
      </c>
      <c r="AM106" s="8">
        <f t="shared" si="73"/>
        <v>0</v>
      </c>
      <c r="AN106" s="8">
        <f t="shared" si="74"/>
        <v>0</v>
      </c>
      <c r="AO106" s="9">
        <f t="shared" si="75"/>
        <v>0</v>
      </c>
      <c r="AS106" s="8">
        <f t="shared" si="76"/>
        <v>0</v>
      </c>
      <c r="AT106" s="8">
        <f t="shared" si="77"/>
        <v>0</v>
      </c>
      <c r="AU106" s="9">
        <f t="shared" si="78"/>
        <v>0</v>
      </c>
      <c r="AV106" s="20"/>
      <c r="AW106" s="9">
        <f t="shared" si="79"/>
        <v>0</v>
      </c>
      <c r="AX106" s="18">
        <f t="shared" si="80"/>
        <v>0</v>
      </c>
      <c r="AY106" s="7">
        <f t="shared" si="81"/>
        <v>0</v>
      </c>
      <c r="AZ106" s="22"/>
      <c r="BA106" s="6">
        <v>2.12</v>
      </c>
      <c r="BB106" s="7">
        <f t="shared" si="82"/>
        <v>42.400000000000006</v>
      </c>
      <c r="BF106" s="7">
        <f t="shared" si="83"/>
        <v>0</v>
      </c>
      <c r="BG106" s="22"/>
      <c r="BH106" s="22">
        <v>0</v>
      </c>
      <c r="BI106" s="7">
        <f t="shared" si="84"/>
        <v>0</v>
      </c>
      <c r="BJ106" s="7">
        <f t="shared" si="85"/>
        <v>4.3500000000000005</v>
      </c>
      <c r="BK106" s="7">
        <f t="shared" si="86"/>
        <v>2.61</v>
      </c>
    </row>
    <row r="107" spans="1:63" x14ac:dyDescent="0.25">
      <c r="A107" s="10">
        <v>5.1100000000000003</v>
      </c>
      <c r="D107" s="7">
        <f t="shared" si="60"/>
        <v>0</v>
      </c>
      <c r="E107" s="7" t="str">
        <f t="shared" si="61"/>
        <v xml:space="preserve"> </v>
      </c>
      <c r="F107" s="8" t="str">
        <f t="shared" si="62"/>
        <v xml:space="preserve"> </v>
      </c>
      <c r="G107" s="8" t="str">
        <f t="shared" si="63"/>
        <v xml:space="preserve"> </v>
      </c>
      <c r="H107" s="22"/>
      <c r="I107" s="7">
        <f>(AY107+BB107+BF107+BI107+BJ107+BK107)</f>
        <v>54.360000000000007</v>
      </c>
      <c r="J107" s="7">
        <f>H107-I107</f>
        <v>-54.360000000000007</v>
      </c>
      <c r="K107" s="7">
        <f>J107*0.67</f>
        <v>-36.421200000000006</v>
      </c>
      <c r="O107" s="23"/>
      <c r="P107" s="23"/>
      <c r="Q107" s="23"/>
      <c r="U107" s="8">
        <f t="shared" si="64"/>
        <v>0</v>
      </c>
      <c r="V107" s="8">
        <f t="shared" si="65"/>
        <v>0</v>
      </c>
      <c r="W107" s="9">
        <f t="shared" si="66"/>
        <v>0</v>
      </c>
      <c r="AA107" s="8">
        <f t="shared" si="67"/>
        <v>0</v>
      </c>
      <c r="AB107" s="8">
        <f t="shared" si="68"/>
        <v>0</v>
      </c>
      <c r="AC107" s="9">
        <f t="shared" si="69"/>
        <v>0</v>
      </c>
      <c r="AG107" s="8">
        <f t="shared" si="70"/>
        <v>0</v>
      </c>
      <c r="AH107" s="8">
        <f t="shared" si="71"/>
        <v>0</v>
      </c>
      <c r="AI107" s="9">
        <f t="shared" si="72"/>
        <v>0</v>
      </c>
      <c r="AM107" s="8">
        <f t="shared" si="73"/>
        <v>0</v>
      </c>
      <c r="AN107" s="8">
        <f t="shared" si="74"/>
        <v>0</v>
      </c>
      <c r="AO107" s="9">
        <f t="shared" si="75"/>
        <v>0</v>
      </c>
      <c r="AS107" s="8">
        <f t="shared" si="76"/>
        <v>0</v>
      </c>
      <c r="AT107" s="8">
        <f t="shared" si="77"/>
        <v>0</v>
      </c>
      <c r="AU107" s="9">
        <f t="shared" si="78"/>
        <v>0</v>
      </c>
      <c r="AV107" s="20"/>
      <c r="AW107" s="9">
        <f t="shared" si="79"/>
        <v>0</v>
      </c>
      <c r="AX107" s="18">
        <f t="shared" si="80"/>
        <v>0</v>
      </c>
      <c r="AY107" s="7">
        <f t="shared" si="81"/>
        <v>0</v>
      </c>
      <c r="AZ107" s="22"/>
      <c r="BA107" s="6">
        <v>2.37</v>
      </c>
      <c r="BB107" s="7">
        <f t="shared" si="82"/>
        <v>47.400000000000006</v>
      </c>
      <c r="BF107" s="7">
        <f t="shared" si="83"/>
        <v>0</v>
      </c>
      <c r="BG107" s="22"/>
      <c r="BH107" s="22">
        <v>0</v>
      </c>
      <c r="BI107" s="7">
        <f t="shared" si="84"/>
        <v>0</v>
      </c>
      <c r="BJ107" s="7">
        <f t="shared" si="85"/>
        <v>4.3500000000000005</v>
      </c>
      <c r="BK107" s="7">
        <f t="shared" si="86"/>
        <v>2.61</v>
      </c>
    </row>
    <row r="108" spans="1:63" ht="45" x14ac:dyDescent="0.25">
      <c r="A108" s="11" t="s">
        <v>19</v>
      </c>
      <c r="D108" s="7">
        <f t="shared" si="60"/>
        <v>0</v>
      </c>
      <c r="E108" s="7" t="str">
        <f t="shared" si="61"/>
        <v xml:space="preserve"> </v>
      </c>
      <c r="F108" s="8" t="str">
        <f t="shared" si="62"/>
        <v xml:space="preserve"> </v>
      </c>
      <c r="G108" s="8" t="str">
        <f t="shared" si="63"/>
        <v xml:space="preserve"> </v>
      </c>
      <c r="H108" s="22"/>
      <c r="I108" s="7">
        <f>(AY108+BB108+BF108+BI108+BJ108+BK108)</f>
        <v>55.56</v>
      </c>
      <c r="J108" s="7">
        <f>H108-I108</f>
        <v>-55.56</v>
      </c>
      <c r="K108" s="7">
        <f>J108*0.67</f>
        <v>-37.225200000000001</v>
      </c>
      <c r="O108" s="23"/>
      <c r="P108" s="23"/>
      <c r="Q108" s="23"/>
      <c r="U108" s="8">
        <f t="shared" si="64"/>
        <v>0</v>
      </c>
      <c r="V108" s="8">
        <f t="shared" si="65"/>
        <v>0</v>
      </c>
      <c r="W108" s="9">
        <f t="shared" si="66"/>
        <v>0</v>
      </c>
      <c r="AA108" s="8">
        <f t="shared" si="67"/>
        <v>0</v>
      </c>
      <c r="AB108" s="8">
        <f t="shared" si="68"/>
        <v>0</v>
      </c>
      <c r="AC108" s="9">
        <f t="shared" si="69"/>
        <v>0</v>
      </c>
      <c r="AG108" s="8">
        <f t="shared" si="70"/>
        <v>0</v>
      </c>
      <c r="AH108" s="8">
        <f t="shared" si="71"/>
        <v>0</v>
      </c>
      <c r="AI108" s="9">
        <f t="shared" si="72"/>
        <v>0</v>
      </c>
      <c r="AM108" s="8">
        <f t="shared" si="73"/>
        <v>0</v>
      </c>
      <c r="AN108" s="8">
        <f t="shared" si="74"/>
        <v>0</v>
      </c>
      <c r="AO108" s="9">
        <f t="shared" si="75"/>
        <v>0</v>
      </c>
      <c r="AS108" s="8">
        <f t="shared" si="76"/>
        <v>0</v>
      </c>
      <c r="AT108" s="8">
        <f t="shared" si="77"/>
        <v>0</v>
      </c>
      <c r="AU108" s="9">
        <f t="shared" si="78"/>
        <v>0</v>
      </c>
      <c r="AV108" s="20"/>
      <c r="AW108" s="9">
        <f t="shared" si="79"/>
        <v>0</v>
      </c>
      <c r="AX108" s="18">
        <f t="shared" si="80"/>
        <v>0</v>
      </c>
      <c r="AY108" s="7">
        <f t="shared" si="81"/>
        <v>0</v>
      </c>
      <c r="AZ108" s="22"/>
      <c r="BA108" s="6">
        <v>2.25</v>
      </c>
      <c r="BB108" s="7">
        <f t="shared" si="82"/>
        <v>45</v>
      </c>
      <c r="BF108" s="7">
        <f t="shared" si="83"/>
        <v>0</v>
      </c>
      <c r="BG108" s="22"/>
      <c r="BH108" s="22">
        <v>45</v>
      </c>
      <c r="BI108" s="7">
        <f t="shared" si="84"/>
        <v>3.6</v>
      </c>
      <c r="BJ108" s="7">
        <f t="shared" si="85"/>
        <v>4.3500000000000005</v>
      </c>
      <c r="BK108" s="7">
        <f t="shared" si="86"/>
        <v>2.61</v>
      </c>
    </row>
    <row r="109" spans="1:63" ht="45" x14ac:dyDescent="0.25">
      <c r="A109" s="11" t="s">
        <v>18</v>
      </c>
      <c r="D109" s="7">
        <f t="shared" si="60"/>
        <v>0</v>
      </c>
      <c r="E109" s="7" t="str">
        <f t="shared" si="61"/>
        <v xml:space="preserve"> </v>
      </c>
      <c r="F109" s="8" t="str">
        <f t="shared" si="62"/>
        <v xml:space="preserve"> </v>
      </c>
      <c r="G109" s="8" t="str">
        <f t="shared" si="63"/>
        <v xml:space="preserve"> </v>
      </c>
      <c r="H109" s="22"/>
      <c r="I109" s="7">
        <f>(AY109+BB109+BF109+BI109+BJ109+BK109)</f>
        <v>52.76</v>
      </c>
      <c r="J109" s="7">
        <f>H109-I109</f>
        <v>-52.76</v>
      </c>
      <c r="K109" s="7">
        <f>J109*0.67</f>
        <v>-35.349200000000003</v>
      </c>
      <c r="O109" s="23"/>
      <c r="P109" s="23"/>
      <c r="Q109" s="23"/>
      <c r="U109" s="8">
        <f t="shared" si="64"/>
        <v>0</v>
      </c>
      <c r="V109" s="8">
        <f t="shared" si="65"/>
        <v>0</v>
      </c>
      <c r="W109" s="9">
        <f t="shared" si="66"/>
        <v>0</v>
      </c>
      <c r="AA109" s="8">
        <f t="shared" si="67"/>
        <v>0</v>
      </c>
      <c r="AB109" s="8">
        <f t="shared" si="68"/>
        <v>0</v>
      </c>
      <c r="AC109" s="9">
        <f t="shared" si="69"/>
        <v>0</v>
      </c>
      <c r="AG109" s="8">
        <f t="shared" si="70"/>
        <v>0</v>
      </c>
      <c r="AH109" s="8">
        <f t="shared" si="71"/>
        <v>0</v>
      </c>
      <c r="AI109" s="9">
        <f t="shared" si="72"/>
        <v>0</v>
      </c>
      <c r="AM109" s="8">
        <f t="shared" si="73"/>
        <v>0</v>
      </c>
      <c r="AN109" s="8">
        <f t="shared" si="74"/>
        <v>0</v>
      </c>
      <c r="AO109" s="9">
        <f t="shared" si="75"/>
        <v>0</v>
      </c>
      <c r="AS109" s="8">
        <f t="shared" si="76"/>
        <v>0</v>
      </c>
      <c r="AT109" s="8">
        <f t="shared" si="77"/>
        <v>0</v>
      </c>
      <c r="AU109" s="9">
        <f t="shared" si="78"/>
        <v>0</v>
      </c>
      <c r="AV109" s="20"/>
      <c r="AW109" s="9">
        <f t="shared" si="79"/>
        <v>0</v>
      </c>
      <c r="AX109" s="18">
        <f t="shared" si="80"/>
        <v>0</v>
      </c>
      <c r="AY109" s="7">
        <f t="shared" si="81"/>
        <v>0</v>
      </c>
      <c r="AZ109" s="22"/>
      <c r="BA109" s="6">
        <v>2.25</v>
      </c>
      <c r="BB109" s="7">
        <f t="shared" si="82"/>
        <v>45</v>
      </c>
      <c r="BF109" s="7">
        <f t="shared" si="83"/>
        <v>0</v>
      </c>
      <c r="BG109" s="22"/>
      <c r="BH109" s="22">
        <v>10</v>
      </c>
      <c r="BI109" s="7">
        <f t="shared" si="84"/>
        <v>0.8</v>
      </c>
      <c r="BJ109" s="7">
        <f t="shared" si="85"/>
        <v>4.3500000000000005</v>
      </c>
      <c r="BK109" s="7">
        <f t="shared" si="86"/>
        <v>2.61</v>
      </c>
    </row>
    <row r="110" spans="1:63" x14ac:dyDescent="0.25">
      <c r="A110" s="10" t="s">
        <v>206</v>
      </c>
      <c r="B110" s="6" t="s">
        <v>207</v>
      </c>
      <c r="C110" s="6" t="s">
        <v>169</v>
      </c>
      <c r="D110" s="7">
        <f t="shared" si="60"/>
        <v>0</v>
      </c>
      <c r="E110" s="7" t="str">
        <f t="shared" si="61"/>
        <v xml:space="preserve"> </v>
      </c>
      <c r="F110" s="8" t="str">
        <f t="shared" si="62"/>
        <v xml:space="preserve"> </v>
      </c>
      <c r="G110" s="8" t="str">
        <f t="shared" si="63"/>
        <v xml:space="preserve"> </v>
      </c>
      <c r="H110" s="22"/>
      <c r="I110" s="7">
        <f t="shared" ref="I110:I114" si="125">(AY110+BB110+BF110+BI110+BJ110+BK110)</f>
        <v>6.9600000000000009</v>
      </c>
      <c r="J110" s="7">
        <f t="shared" ref="J110:J114" si="126">H110-I110</f>
        <v>-6.9600000000000009</v>
      </c>
      <c r="K110" s="7">
        <f t="shared" ref="K110:K114" si="127">J110*0.67</f>
        <v>-4.6632000000000007</v>
      </c>
      <c r="O110" s="23"/>
      <c r="P110" s="23"/>
      <c r="Q110" s="23"/>
      <c r="U110" s="8">
        <f t="shared" si="64"/>
        <v>0</v>
      </c>
      <c r="V110" s="8">
        <f t="shared" si="65"/>
        <v>0</v>
      </c>
      <c r="W110" s="9">
        <f t="shared" si="66"/>
        <v>0</v>
      </c>
      <c r="AA110" s="8">
        <f t="shared" si="67"/>
        <v>0</v>
      </c>
      <c r="AB110" s="8">
        <f t="shared" si="68"/>
        <v>0</v>
      </c>
      <c r="AC110" s="9">
        <f t="shared" si="69"/>
        <v>0</v>
      </c>
      <c r="AG110" s="8">
        <f t="shared" si="70"/>
        <v>0</v>
      </c>
      <c r="AH110" s="8">
        <f t="shared" si="71"/>
        <v>0</v>
      </c>
      <c r="AI110" s="9">
        <f t="shared" si="72"/>
        <v>0</v>
      </c>
      <c r="AM110" s="8">
        <f t="shared" si="73"/>
        <v>0</v>
      </c>
      <c r="AN110" s="8">
        <f t="shared" si="74"/>
        <v>0</v>
      </c>
      <c r="AO110" s="9">
        <f t="shared" si="75"/>
        <v>0</v>
      </c>
      <c r="AS110" s="8">
        <f t="shared" si="76"/>
        <v>0</v>
      </c>
      <c r="AT110" s="8">
        <f t="shared" si="77"/>
        <v>0</v>
      </c>
      <c r="AU110" s="9">
        <f t="shared" si="78"/>
        <v>0</v>
      </c>
      <c r="AV110" s="20"/>
      <c r="AW110" s="9">
        <f t="shared" si="79"/>
        <v>0</v>
      </c>
      <c r="AX110" s="18">
        <f t="shared" si="80"/>
        <v>0</v>
      </c>
      <c r="AY110" s="7">
        <f t="shared" si="81"/>
        <v>0</v>
      </c>
      <c r="AZ110" s="22"/>
      <c r="BB110" s="7">
        <f t="shared" si="82"/>
        <v>0</v>
      </c>
      <c r="BF110" s="7">
        <f t="shared" si="83"/>
        <v>0</v>
      </c>
      <c r="BG110" s="22"/>
      <c r="BH110" s="22"/>
      <c r="BI110" s="7">
        <f t="shared" si="84"/>
        <v>0</v>
      </c>
      <c r="BJ110" s="7">
        <f t="shared" si="85"/>
        <v>4.3500000000000005</v>
      </c>
      <c r="BK110" s="7">
        <f t="shared" si="86"/>
        <v>2.61</v>
      </c>
    </row>
    <row r="111" spans="1:63" x14ac:dyDescent="0.25">
      <c r="A111" s="10" t="s">
        <v>182</v>
      </c>
      <c r="B111" s="6" t="s">
        <v>197</v>
      </c>
      <c r="C111" s="6" t="s">
        <v>169</v>
      </c>
      <c r="D111" s="7">
        <f t="shared" si="60"/>
        <v>0</v>
      </c>
      <c r="E111" s="7" t="str">
        <f t="shared" si="61"/>
        <v xml:space="preserve"> </v>
      </c>
      <c r="F111" s="8" t="str">
        <f t="shared" si="62"/>
        <v xml:space="preserve"> </v>
      </c>
      <c r="G111" s="8" t="str">
        <f t="shared" si="63"/>
        <v xml:space="preserve"> </v>
      </c>
      <c r="H111" s="22">
        <v>30</v>
      </c>
      <c r="I111" s="7">
        <f t="shared" si="125"/>
        <v>65.2</v>
      </c>
      <c r="J111" s="7">
        <f t="shared" si="126"/>
        <v>-35.200000000000003</v>
      </c>
      <c r="K111" s="7">
        <f t="shared" si="127"/>
        <v>-23.584000000000003</v>
      </c>
      <c r="O111" s="23" t="s">
        <v>170</v>
      </c>
      <c r="P111" s="23"/>
      <c r="Q111" s="23"/>
      <c r="U111" s="8">
        <f t="shared" si="64"/>
        <v>0</v>
      </c>
      <c r="V111" s="8">
        <f t="shared" si="65"/>
        <v>0</v>
      </c>
      <c r="W111" s="9">
        <f t="shared" si="66"/>
        <v>0</v>
      </c>
      <c r="AA111" s="8">
        <f t="shared" si="67"/>
        <v>0</v>
      </c>
      <c r="AB111" s="8">
        <f t="shared" si="68"/>
        <v>0</v>
      </c>
      <c r="AC111" s="9">
        <f t="shared" si="69"/>
        <v>0</v>
      </c>
      <c r="AG111" s="8">
        <f t="shared" si="70"/>
        <v>0</v>
      </c>
      <c r="AH111" s="8">
        <f t="shared" si="71"/>
        <v>0</v>
      </c>
      <c r="AI111" s="9">
        <f t="shared" si="72"/>
        <v>0</v>
      </c>
      <c r="AM111" s="8">
        <f t="shared" si="73"/>
        <v>0</v>
      </c>
      <c r="AN111" s="8">
        <f t="shared" si="74"/>
        <v>0</v>
      </c>
      <c r="AO111" s="9">
        <f t="shared" si="75"/>
        <v>0</v>
      </c>
      <c r="AS111" s="8">
        <f t="shared" si="76"/>
        <v>0</v>
      </c>
      <c r="AT111" s="8">
        <f t="shared" si="77"/>
        <v>0</v>
      </c>
      <c r="AU111" s="9">
        <f t="shared" si="78"/>
        <v>0</v>
      </c>
      <c r="AV111" s="20"/>
      <c r="AW111" s="9">
        <f t="shared" si="79"/>
        <v>0</v>
      </c>
      <c r="AX111" s="18">
        <f t="shared" si="80"/>
        <v>0</v>
      </c>
      <c r="AY111" s="7">
        <f t="shared" si="81"/>
        <v>0</v>
      </c>
      <c r="AZ111" s="22"/>
      <c r="BA111" s="6">
        <v>2.82</v>
      </c>
      <c r="BB111" s="7">
        <f t="shared" si="82"/>
        <v>56.4</v>
      </c>
      <c r="BF111" s="7">
        <f t="shared" si="83"/>
        <v>0</v>
      </c>
      <c r="BG111" s="22"/>
      <c r="BH111" s="22">
        <v>23</v>
      </c>
      <c r="BI111" s="7">
        <f t="shared" si="84"/>
        <v>1.84</v>
      </c>
      <c r="BJ111" s="7">
        <f t="shared" si="85"/>
        <v>4.3500000000000005</v>
      </c>
      <c r="BK111" s="7">
        <f t="shared" si="86"/>
        <v>2.61</v>
      </c>
    </row>
    <row r="112" spans="1:63" x14ac:dyDescent="0.25">
      <c r="A112" s="10" t="s">
        <v>183</v>
      </c>
      <c r="B112" s="6" t="s">
        <v>205</v>
      </c>
      <c r="D112" s="7">
        <f t="shared" si="60"/>
        <v>0</v>
      </c>
      <c r="E112" s="7" t="str">
        <f t="shared" si="61"/>
        <v xml:space="preserve"> </v>
      </c>
      <c r="F112" s="8" t="str">
        <f t="shared" si="62"/>
        <v xml:space="preserve"> </v>
      </c>
      <c r="G112" s="8" t="str">
        <f t="shared" si="63"/>
        <v xml:space="preserve"> </v>
      </c>
      <c r="H112" s="22"/>
      <c r="I112" s="7">
        <f t="shared" si="125"/>
        <v>71.919999999999987</v>
      </c>
      <c r="J112" s="7">
        <f t="shared" si="126"/>
        <v>-71.919999999999987</v>
      </c>
      <c r="K112" s="7">
        <f t="shared" si="127"/>
        <v>-48.186399999999992</v>
      </c>
      <c r="O112" s="23" t="s">
        <v>170</v>
      </c>
      <c r="P112" s="23"/>
      <c r="Q112" s="23"/>
      <c r="U112" s="8">
        <f t="shared" si="64"/>
        <v>0</v>
      </c>
      <c r="V112" s="8">
        <f t="shared" si="65"/>
        <v>0</v>
      </c>
      <c r="W112" s="9">
        <f t="shared" si="66"/>
        <v>0</v>
      </c>
      <c r="AA112" s="8">
        <f t="shared" si="67"/>
        <v>0</v>
      </c>
      <c r="AB112" s="8">
        <f t="shared" si="68"/>
        <v>0</v>
      </c>
      <c r="AC112" s="9">
        <f t="shared" si="69"/>
        <v>0</v>
      </c>
      <c r="AG112" s="8">
        <f t="shared" si="70"/>
        <v>0</v>
      </c>
      <c r="AH112" s="8">
        <f t="shared" si="71"/>
        <v>0</v>
      </c>
      <c r="AI112" s="9">
        <f t="shared" si="72"/>
        <v>0</v>
      </c>
      <c r="AM112" s="8">
        <f t="shared" si="73"/>
        <v>0</v>
      </c>
      <c r="AN112" s="8">
        <f t="shared" si="74"/>
        <v>0</v>
      </c>
      <c r="AO112" s="9">
        <f t="shared" si="75"/>
        <v>0</v>
      </c>
      <c r="AS112" s="8">
        <f t="shared" si="76"/>
        <v>0</v>
      </c>
      <c r="AT112" s="8">
        <f t="shared" si="77"/>
        <v>0</v>
      </c>
      <c r="AU112" s="9">
        <f t="shared" si="78"/>
        <v>0</v>
      </c>
      <c r="AV112" s="20"/>
      <c r="AW112" s="9">
        <f t="shared" si="79"/>
        <v>0</v>
      </c>
      <c r="AX112" s="18">
        <f t="shared" si="80"/>
        <v>0</v>
      </c>
      <c r="AY112" s="7">
        <f t="shared" si="81"/>
        <v>0</v>
      </c>
      <c r="AZ112" s="22"/>
      <c r="BA112" s="6">
        <v>2.82</v>
      </c>
      <c r="BB112" s="7">
        <f t="shared" si="82"/>
        <v>56.4</v>
      </c>
      <c r="BF112" s="7">
        <f t="shared" si="83"/>
        <v>0</v>
      </c>
      <c r="BG112" s="22"/>
      <c r="BH112" s="22">
        <v>107</v>
      </c>
      <c r="BI112" s="7">
        <f t="shared" si="84"/>
        <v>8.56</v>
      </c>
      <c r="BJ112" s="7">
        <f t="shared" si="85"/>
        <v>4.3500000000000005</v>
      </c>
      <c r="BK112" s="7">
        <f t="shared" si="86"/>
        <v>2.61</v>
      </c>
    </row>
    <row r="113" spans="1:63" x14ac:dyDescent="0.25">
      <c r="A113" s="10" t="s">
        <v>183</v>
      </c>
      <c r="B113" s="6" t="s">
        <v>26</v>
      </c>
      <c r="C113" s="6" t="s">
        <v>221</v>
      </c>
      <c r="D113" s="7">
        <f t="shared" si="60"/>
        <v>59.27266666666668</v>
      </c>
      <c r="E113" s="7">
        <f t="shared" si="61"/>
        <v>17.516400000000004</v>
      </c>
      <c r="F113" s="8">
        <f t="shared" si="62"/>
        <v>25</v>
      </c>
      <c r="G113" s="8" t="str">
        <f t="shared" si="63"/>
        <v>NO</v>
      </c>
      <c r="H113" s="22">
        <v>125</v>
      </c>
      <c r="I113" s="7">
        <f t="shared" si="125"/>
        <v>71.919999999999987</v>
      </c>
      <c r="J113" s="7">
        <f t="shared" si="126"/>
        <v>53.080000000000013</v>
      </c>
      <c r="K113" s="7">
        <f t="shared" si="127"/>
        <v>35.563600000000008</v>
      </c>
      <c r="O113" s="23"/>
      <c r="P113" s="23"/>
      <c r="Q113" s="23"/>
      <c r="U113" s="8">
        <f t="shared" si="64"/>
        <v>0</v>
      </c>
      <c r="V113" s="8">
        <f t="shared" si="65"/>
        <v>0</v>
      </c>
      <c r="W113" s="9">
        <f t="shared" si="66"/>
        <v>0</v>
      </c>
      <c r="AA113" s="8">
        <f t="shared" si="67"/>
        <v>0</v>
      </c>
      <c r="AB113" s="8">
        <f t="shared" si="68"/>
        <v>0</v>
      </c>
      <c r="AC113" s="9">
        <f t="shared" si="69"/>
        <v>0</v>
      </c>
      <c r="AG113" s="8">
        <f t="shared" si="70"/>
        <v>0</v>
      </c>
      <c r="AH113" s="8">
        <f t="shared" si="71"/>
        <v>0</v>
      </c>
      <c r="AI113" s="9">
        <f t="shared" si="72"/>
        <v>0</v>
      </c>
      <c r="AM113" s="8">
        <f t="shared" si="73"/>
        <v>0</v>
      </c>
      <c r="AN113" s="8">
        <f t="shared" si="74"/>
        <v>0</v>
      </c>
      <c r="AO113" s="9">
        <f t="shared" si="75"/>
        <v>0</v>
      </c>
      <c r="AS113" s="8">
        <f t="shared" si="76"/>
        <v>0</v>
      </c>
      <c r="AT113" s="8">
        <f t="shared" si="77"/>
        <v>0</v>
      </c>
      <c r="AU113" s="9">
        <f t="shared" si="78"/>
        <v>0</v>
      </c>
      <c r="AV113" s="20"/>
      <c r="AW113" s="9">
        <f t="shared" si="79"/>
        <v>0</v>
      </c>
      <c r="AX113" s="18">
        <f t="shared" si="80"/>
        <v>0</v>
      </c>
      <c r="AY113" s="7">
        <f t="shared" si="81"/>
        <v>0</v>
      </c>
      <c r="AZ113" s="22"/>
      <c r="BA113" s="6">
        <v>2.82</v>
      </c>
      <c r="BB113" s="7">
        <f t="shared" si="82"/>
        <v>56.4</v>
      </c>
      <c r="BF113" s="7">
        <f t="shared" si="83"/>
        <v>0</v>
      </c>
      <c r="BG113" s="22"/>
      <c r="BH113" s="22">
        <v>107</v>
      </c>
      <c r="BI113" s="7">
        <f t="shared" si="84"/>
        <v>8.56</v>
      </c>
      <c r="BJ113" s="7">
        <f t="shared" si="85"/>
        <v>4.3500000000000005</v>
      </c>
      <c r="BK113" s="7">
        <f t="shared" si="86"/>
        <v>2.61</v>
      </c>
    </row>
    <row r="114" spans="1:63" x14ac:dyDescent="0.25">
      <c r="A114" s="10" t="s">
        <v>184</v>
      </c>
      <c r="B114" s="6" t="s">
        <v>26</v>
      </c>
      <c r="C114" s="6" t="s">
        <v>221</v>
      </c>
      <c r="D114" s="7">
        <f t="shared" si="60"/>
        <v>65.704666666666668</v>
      </c>
      <c r="E114" s="7">
        <f t="shared" si="61"/>
        <v>19.417200000000001</v>
      </c>
      <c r="F114" s="8">
        <f t="shared" si="62"/>
        <v>25</v>
      </c>
      <c r="G114" s="8" t="str">
        <f t="shared" si="63"/>
        <v>NO</v>
      </c>
      <c r="H114" s="22">
        <v>125</v>
      </c>
      <c r="I114" s="7">
        <f t="shared" si="125"/>
        <v>66.16</v>
      </c>
      <c r="J114" s="7">
        <f t="shared" si="126"/>
        <v>58.84</v>
      </c>
      <c r="K114" s="7">
        <f t="shared" si="127"/>
        <v>39.422800000000002</v>
      </c>
      <c r="O114" s="23" t="s">
        <v>170</v>
      </c>
      <c r="P114" s="23"/>
      <c r="Q114" s="23"/>
      <c r="U114" s="8">
        <f t="shared" si="64"/>
        <v>0</v>
      </c>
      <c r="V114" s="8">
        <f t="shared" si="65"/>
        <v>0</v>
      </c>
      <c r="W114" s="9">
        <f t="shared" si="66"/>
        <v>0</v>
      </c>
      <c r="AA114" s="8">
        <f t="shared" si="67"/>
        <v>0</v>
      </c>
      <c r="AB114" s="8">
        <f t="shared" si="68"/>
        <v>0</v>
      </c>
      <c r="AC114" s="9">
        <f t="shared" si="69"/>
        <v>0</v>
      </c>
      <c r="AG114" s="8">
        <f t="shared" si="70"/>
        <v>0</v>
      </c>
      <c r="AH114" s="8">
        <f t="shared" si="71"/>
        <v>0</v>
      </c>
      <c r="AI114" s="9">
        <f t="shared" si="72"/>
        <v>0</v>
      </c>
      <c r="AM114" s="8">
        <f t="shared" si="73"/>
        <v>0</v>
      </c>
      <c r="AN114" s="8">
        <f t="shared" si="74"/>
        <v>0</v>
      </c>
      <c r="AO114" s="9">
        <f t="shared" si="75"/>
        <v>0</v>
      </c>
      <c r="AS114" s="8">
        <f t="shared" si="76"/>
        <v>0</v>
      </c>
      <c r="AT114" s="8">
        <f t="shared" si="77"/>
        <v>0</v>
      </c>
      <c r="AU114" s="9">
        <f t="shared" si="78"/>
        <v>0</v>
      </c>
      <c r="AV114" s="20"/>
      <c r="AW114" s="9">
        <f t="shared" si="79"/>
        <v>0</v>
      </c>
      <c r="AX114" s="18">
        <f t="shared" si="80"/>
        <v>0</v>
      </c>
      <c r="AY114" s="7">
        <f t="shared" si="81"/>
        <v>0</v>
      </c>
      <c r="AZ114" s="22"/>
      <c r="BA114" s="6">
        <v>2.82</v>
      </c>
      <c r="BB114" s="7">
        <f t="shared" si="82"/>
        <v>56.4</v>
      </c>
      <c r="BF114" s="7">
        <f t="shared" si="83"/>
        <v>0</v>
      </c>
      <c r="BG114" s="22"/>
      <c r="BH114" s="22">
        <v>35</v>
      </c>
      <c r="BI114" s="7">
        <f t="shared" si="84"/>
        <v>2.8000000000000003</v>
      </c>
      <c r="BJ114" s="7">
        <f t="shared" si="85"/>
        <v>4.3500000000000005</v>
      </c>
      <c r="BK114" s="7">
        <f t="shared" si="86"/>
        <v>2.61</v>
      </c>
    </row>
    <row r="115" spans="1:63" x14ac:dyDescent="0.25">
      <c r="A115" s="2" t="s">
        <v>160</v>
      </c>
      <c r="B115" s="6" t="s">
        <v>174</v>
      </c>
      <c r="C115" s="6" t="s">
        <v>169</v>
      </c>
      <c r="D115" s="7">
        <f t="shared" si="60"/>
        <v>208.33333333333334</v>
      </c>
      <c r="E115" s="7" t="str">
        <f t="shared" si="61"/>
        <v xml:space="preserve"> </v>
      </c>
      <c r="F115" s="8" t="str">
        <f t="shared" si="62"/>
        <v xml:space="preserve"> </v>
      </c>
      <c r="G115" s="8" t="str">
        <f t="shared" si="63"/>
        <v xml:space="preserve"> </v>
      </c>
      <c r="H115" s="22">
        <v>125</v>
      </c>
      <c r="I115" s="7">
        <f>(AS115+AV115+AZ115+BC115+BD115+BE115)</f>
        <v>0</v>
      </c>
      <c r="J115" s="7">
        <f>H115-I115</f>
        <v>125</v>
      </c>
      <c r="K115" s="7">
        <f>J115*0.67</f>
        <v>83.75</v>
      </c>
      <c r="O115" s="21" t="s">
        <v>170</v>
      </c>
      <c r="U115" s="8">
        <f t="shared" si="64"/>
        <v>0</v>
      </c>
      <c r="V115" s="8">
        <f t="shared" si="65"/>
        <v>0</v>
      </c>
      <c r="W115" s="9">
        <f t="shared" si="66"/>
        <v>0</v>
      </c>
      <c r="AA115" s="8">
        <f t="shared" si="67"/>
        <v>0</v>
      </c>
      <c r="AB115" s="8">
        <f t="shared" si="68"/>
        <v>0</v>
      </c>
      <c r="AC115" s="9">
        <f t="shared" si="69"/>
        <v>0</v>
      </c>
      <c r="AG115" s="8">
        <f t="shared" si="70"/>
        <v>0</v>
      </c>
      <c r="AH115" s="8">
        <f t="shared" si="71"/>
        <v>0</v>
      </c>
      <c r="AI115" s="9">
        <f t="shared" si="72"/>
        <v>0</v>
      </c>
      <c r="AM115" s="8">
        <f t="shared" si="73"/>
        <v>0</v>
      </c>
      <c r="AN115" s="8">
        <f t="shared" si="74"/>
        <v>0</v>
      </c>
      <c r="AO115" s="9">
        <f t="shared" si="75"/>
        <v>0</v>
      </c>
      <c r="AP115" s="21"/>
      <c r="AQ115" s="20"/>
      <c r="AR115" s="21"/>
      <c r="AS115" s="8">
        <f t="shared" si="76"/>
        <v>0</v>
      </c>
      <c r="AT115" s="8">
        <f t="shared" si="77"/>
        <v>0</v>
      </c>
      <c r="AU115" s="9">
        <f t="shared" si="78"/>
        <v>0</v>
      </c>
      <c r="AV115" s="22"/>
      <c r="AW115" s="9">
        <f t="shared" si="79"/>
        <v>0</v>
      </c>
      <c r="AX115" s="18">
        <f t="shared" si="80"/>
        <v>0</v>
      </c>
      <c r="AY115" s="7">
        <f t="shared" si="81"/>
        <v>0</v>
      </c>
      <c r="AZ115" s="22"/>
      <c r="BA115" s="58">
        <v>3.34</v>
      </c>
      <c r="BB115" s="7">
        <f t="shared" si="82"/>
        <v>66.8</v>
      </c>
      <c r="BC115" s="6"/>
      <c r="BF115" s="7">
        <f t="shared" si="83"/>
        <v>0</v>
      </c>
      <c r="BG115" s="6"/>
      <c r="BH115" s="6"/>
      <c r="BJ115" s="6" t="s">
        <v>180</v>
      </c>
    </row>
    <row r="116" spans="1:63" x14ac:dyDescent="0.25">
      <c r="A116" s="2" t="s">
        <v>160</v>
      </c>
      <c r="B116" s="6" t="s">
        <v>173</v>
      </c>
      <c r="C116" s="6" t="s">
        <v>169</v>
      </c>
      <c r="D116" s="7">
        <f t="shared" si="60"/>
        <v>83.333333333333343</v>
      </c>
      <c r="E116" s="7" t="str">
        <f t="shared" si="61"/>
        <v xml:space="preserve"> </v>
      </c>
      <c r="F116" s="8" t="str">
        <f t="shared" si="62"/>
        <v xml:space="preserve"> </v>
      </c>
      <c r="G116" s="8" t="str">
        <f t="shared" si="63"/>
        <v xml:space="preserve"> </v>
      </c>
      <c r="H116" s="22">
        <v>50</v>
      </c>
      <c r="I116" s="7">
        <f>(AS116+AV116+AZ116+BC116+BD116+BE116)</f>
        <v>0</v>
      </c>
      <c r="J116" s="7">
        <f>H116-I116</f>
        <v>50</v>
      </c>
      <c r="K116" s="7">
        <f>J116*0.67</f>
        <v>33.5</v>
      </c>
      <c r="O116" s="21" t="s">
        <v>170</v>
      </c>
      <c r="U116" s="8">
        <f t="shared" si="64"/>
        <v>0</v>
      </c>
      <c r="V116" s="8">
        <f t="shared" si="65"/>
        <v>0</v>
      </c>
      <c r="W116" s="9">
        <f t="shared" si="66"/>
        <v>0</v>
      </c>
      <c r="AA116" s="8">
        <f t="shared" si="67"/>
        <v>0</v>
      </c>
      <c r="AB116" s="8">
        <f t="shared" si="68"/>
        <v>0</v>
      </c>
      <c r="AC116" s="9">
        <f t="shared" si="69"/>
        <v>0</v>
      </c>
      <c r="AG116" s="8">
        <f t="shared" si="70"/>
        <v>0</v>
      </c>
      <c r="AH116" s="8">
        <f t="shared" si="71"/>
        <v>0</v>
      </c>
      <c r="AI116" s="9">
        <f t="shared" si="72"/>
        <v>0</v>
      </c>
      <c r="AM116" s="8">
        <f t="shared" si="73"/>
        <v>0</v>
      </c>
      <c r="AN116" s="8">
        <f t="shared" si="74"/>
        <v>0</v>
      </c>
      <c r="AO116" s="9">
        <f t="shared" si="75"/>
        <v>0</v>
      </c>
      <c r="AP116" s="21"/>
      <c r="AQ116" s="20"/>
      <c r="AR116" s="21"/>
      <c r="AS116" s="8">
        <f t="shared" si="76"/>
        <v>0</v>
      </c>
      <c r="AT116" s="8">
        <f t="shared" si="77"/>
        <v>0</v>
      </c>
      <c r="AU116" s="9">
        <f t="shared" si="78"/>
        <v>0</v>
      </c>
      <c r="AV116" s="22"/>
      <c r="AW116" s="9">
        <f t="shared" si="79"/>
        <v>0</v>
      </c>
      <c r="AX116" s="18">
        <f t="shared" si="80"/>
        <v>0</v>
      </c>
      <c r="AY116" s="7">
        <f t="shared" si="81"/>
        <v>0</v>
      </c>
      <c r="AZ116" s="22"/>
      <c r="BA116" s="58">
        <v>3.34</v>
      </c>
      <c r="BB116" s="7">
        <f t="shared" si="82"/>
        <v>66.8</v>
      </c>
      <c r="BC116" s="6"/>
      <c r="BF116" s="7">
        <f t="shared" si="83"/>
        <v>0</v>
      </c>
      <c r="BG116" s="6"/>
      <c r="BH116" s="6"/>
      <c r="BJ116" s="6" t="s">
        <v>180</v>
      </c>
    </row>
    <row r="117" spans="1:63" x14ac:dyDescent="0.25">
      <c r="A117" s="2" t="s">
        <v>160</v>
      </c>
      <c r="B117" s="6" t="s">
        <v>172</v>
      </c>
      <c r="C117" s="6" t="s">
        <v>169</v>
      </c>
      <c r="D117" s="7">
        <f t="shared" si="60"/>
        <v>208.33333333333334</v>
      </c>
      <c r="E117" s="7" t="str">
        <f t="shared" si="61"/>
        <v xml:space="preserve"> </v>
      </c>
      <c r="F117" s="8" t="str">
        <f t="shared" si="62"/>
        <v xml:space="preserve"> </v>
      </c>
      <c r="G117" s="8" t="str">
        <f t="shared" si="63"/>
        <v xml:space="preserve"> </v>
      </c>
      <c r="H117" s="22">
        <v>125</v>
      </c>
      <c r="I117" s="7">
        <f>(AS117+AV117+AZ117+BC117+BD117+BE117)</f>
        <v>0</v>
      </c>
      <c r="J117" s="7">
        <f>H117-I117</f>
        <v>125</v>
      </c>
      <c r="K117" s="7">
        <f>J117*0.67</f>
        <v>83.75</v>
      </c>
      <c r="O117" s="21" t="s">
        <v>170</v>
      </c>
      <c r="U117" s="8">
        <f t="shared" si="64"/>
        <v>0</v>
      </c>
      <c r="V117" s="8">
        <f t="shared" si="65"/>
        <v>0</v>
      </c>
      <c r="W117" s="9">
        <f t="shared" si="66"/>
        <v>0</v>
      </c>
      <c r="AA117" s="8">
        <f t="shared" si="67"/>
        <v>0</v>
      </c>
      <c r="AB117" s="8">
        <f t="shared" si="68"/>
        <v>0</v>
      </c>
      <c r="AC117" s="9">
        <f t="shared" si="69"/>
        <v>0</v>
      </c>
      <c r="AG117" s="8">
        <f t="shared" si="70"/>
        <v>0</v>
      </c>
      <c r="AH117" s="8">
        <f t="shared" si="71"/>
        <v>0</v>
      </c>
      <c r="AI117" s="9">
        <f t="shared" si="72"/>
        <v>0</v>
      </c>
      <c r="AM117" s="8">
        <f t="shared" si="73"/>
        <v>0</v>
      </c>
      <c r="AN117" s="8">
        <f t="shared" si="74"/>
        <v>0</v>
      </c>
      <c r="AO117" s="9">
        <f t="shared" si="75"/>
        <v>0</v>
      </c>
      <c r="AP117" s="21"/>
      <c r="AQ117" s="20"/>
      <c r="AR117" s="21"/>
      <c r="AS117" s="8">
        <f t="shared" si="76"/>
        <v>0</v>
      </c>
      <c r="AT117" s="8">
        <f t="shared" si="77"/>
        <v>0</v>
      </c>
      <c r="AU117" s="9">
        <f t="shared" si="78"/>
        <v>0</v>
      </c>
      <c r="AV117" s="22"/>
      <c r="AW117" s="9">
        <f t="shared" si="79"/>
        <v>0</v>
      </c>
      <c r="AX117" s="18">
        <f t="shared" si="80"/>
        <v>0</v>
      </c>
      <c r="AY117" s="7">
        <f t="shared" si="81"/>
        <v>0</v>
      </c>
      <c r="AZ117" s="22"/>
      <c r="BA117" s="22"/>
      <c r="BB117" s="7">
        <f t="shared" si="82"/>
        <v>0</v>
      </c>
      <c r="BC117" s="6"/>
      <c r="BF117" s="7">
        <f t="shared" si="83"/>
        <v>0</v>
      </c>
      <c r="BG117" s="6"/>
      <c r="BH117" s="6"/>
      <c r="BJ117" s="6" t="s">
        <v>180</v>
      </c>
    </row>
    <row r="118" spans="1:63" x14ac:dyDescent="0.25">
      <c r="A118" s="2" t="s">
        <v>160</v>
      </c>
      <c r="B118" s="6" t="s">
        <v>171</v>
      </c>
      <c r="C118" s="6" t="s">
        <v>169</v>
      </c>
      <c r="D118" s="7">
        <f t="shared" si="60"/>
        <v>208.33333333333334</v>
      </c>
      <c r="E118" s="7" t="str">
        <f t="shared" si="61"/>
        <v xml:space="preserve"> </v>
      </c>
      <c r="F118" s="8" t="str">
        <f t="shared" si="62"/>
        <v xml:space="preserve"> </v>
      </c>
      <c r="G118" s="8" t="str">
        <f t="shared" si="63"/>
        <v xml:space="preserve"> </v>
      </c>
      <c r="H118" s="22">
        <v>125</v>
      </c>
      <c r="I118" s="7">
        <f>(AS118+AV118+AZ118+BC118+BD118+BE118)</f>
        <v>0</v>
      </c>
      <c r="J118" s="7">
        <f>H118-I118</f>
        <v>125</v>
      </c>
      <c r="K118" s="7">
        <f>J118*0.67</f>
        <v>83.75</v>
      </c>
      <c r="O118" s="21" t="s">
        <v>170</v>
      </c>
      <c r="U118" s="8">
        <f t="shared" si="64"/>
        <v>0</v>
      </c>
      <c r="V118" s="8">
        <f t="shared" si="65"/>
        <v>0</v>
      </c>
      <c r="W118" s="9">
        <f t="shared" si="66"/>
        <v>0</v>
      </c>
      <c r="AA118" s="8">
        <f t="shared" si="67"/>
        <v>0</v>
      </c>
      <c r="AB118" s="8">
        <f t="shared" si="68"/>
        <v>0</v>
      </c>
      <c r="AC118" s="9">
        <f t="shared" si="69"/>
        <v>0</v>
      </c>
      <c r="AG118" s="8">
        <f t="shared" si="70"/>
        <v>0</v>
      </c>
      <c r="AH118" s="8">
        <f t="shared" si="71"/>
        <v>0</v>
      </c>
      <c r="AI118" s="9">
        <f t="shared" si="72"/>
        <v>0</v>
      </c>
      <c r="AM118" s="8">
        <f t="shared" si="73"/>
        <v>0</v>
      </c>
      <c r="AN118" s="8">
        <f t="shared" si="74"/>
        <v>0</v>
      </c>
      <c r="AO118" s="9">
        <f t="shared" si="75"/>
        <v>0</v>
      </c>
      <c r="AP118" s="21"/>
      <c r="AQ118" s="20"/>
      <c r="AR118" s="21"/>
      <c r="AS118" s="8">
        <f t="shared" si="76"/>
        <v>0</v>
      </c>
      <c r="AT118" s="8">
        <f t="shared" si="77"/>
        <v>0</v>
      </c>
      <c r="AU118" s="9">
        <f t="shared" si="78"/>
        <v>0</v>
      </c>
      <c r="AV118" s="22"/>
      <c r="AW118" s="9">
        <f t="shared" si="79"/>
        <v>0</v>
      </c>
      <c r="AX118" s="18">
        <f t="shared" si="80"/>
        <v>0</v>
      </c>
      <c r="AY118" s="7">
        <f t="shared" si="81"/>
        <v>0</v>
      </c>
      <c r="AZ118" s="22"/>
      <c r="BA118" s="22"/>
      <c r="BB118" s="7">
        <f t="shared" si="82"/>
        <v>0</v>
      </c>
      <c r="BC118" s="6"/>
      <c r="BF118" s="7">
        <f t="shared" si="83"/>
        <v>0</v>
      </c>
      <c r="BG118" s="6"/>
      <c r="BH118" s="6"/>
      <c r="BJ118" s="6" t="s">
        <v>180</v>
      </c>
    </row>
    <row r="119" spans="1:63" x14ac:dyDescent="0.25">
      <c r="A119" s="2" t="s">
        <v>160</v>
      </c>
      <c r="B119" s="6" t="s">
        <v>175</v>
      </c>
      <c r="C119" s="6" t="s">
        <v>169</v>
      </c>
      <c r="D119" s="7">
        <f t="shared" si="60"/>
        <v>166.66666666666669</v>
      </c>
      <c r="E119" s="7" t="str">
        <f t="shared" si="61"/>
        <v xml:space="preserve"> </v>
      </c>
      <c r="F119" s="8" t="str">
        <f t="shared" si="62"/>
        <v xml:space="preserve"> </v>
      </c>
      <c r="G119" s="8" t="str">
        <f t="shared" si="63"/>
        <v xml:space="preserve"> </v>
      </c>
      <c r="H119" s="22">
        <v>100</v>
      </c>
      <c r="I119" s="7">
        <f>(AS119+AV119+AZ119+BC119+BD119+BE119)</f>
        <v>0</v>
      </c>
      <c r="J119" s="7">
        <f>H119-I119</f>
        <v>100</v>
      </c>
      <c r="K119" s="7">
        <f>J119*0.67</f>
        <v>67</v>
      </c>
      <c r="O119" s="21" t="s">
        <v>170</v>
      </c>
      <c r="U119" s="8">
        <f t="shared" si="64"/>
        <v>0</v>
      </c>
      <c r="V119" s="8">
        <f t="shared" si="65"/>
        <v>0</v>
      </c>
      <c r="W119" s="9">
        <f t="shared" si="66"/>
        <v>0</v>
      </c>
      <c r="AA119" s="8">
        <f t="shared" si="67"/>
        <v>0</v>
      </c>
      <c r="AB119" s="8">
        <f t="shared" si="68"/>
        <v>0</v>
      </c>
      <c r="AC119" s="9">
        <f t="shared" si="69"/>
        <v>0</v>
      </c>
      <c r="AG119" s="8">
        <f t="shared" si="70"/>
        <v>0</v>
      </c>
      <c r="AH119" s="8">
        <f t="shared" si="71"/>
        <v>0</v>
      </c>
      <c r="AI119" s="9">
        <f t="shared" si="72"/>
        <v>0</v>
      </c>
      <c r="AM119" s="8">
        <f t="shared" si="73"/>
        <v>0</v>
      </c>
      <c r="AN119" s="8">
        <f t="shared" si="74"/>
        <v>0</v>
      </c>
      <c r="AO119" s="9">
        <f t="shared" si="75"/>
        <v>0</v>
      </c>
      <c r="AP119" s="21"/>
      <c r="AQ119" s="20"/>
      <c r="AR119" s="21"/>
      <c r="AS119" s="8">
        <f t="shared" si="76"/>
        <v>0</v>
      </c>
      <c r="AT119" s="8">
        <f t="shared" si="77"/>
        <v>0</v>
      </c>
      <c r="AU119" s="9">
        <f t="shared" si="78"/>
        <v>0</v>
      </c>
      <c r="AV119" s="22"/>
      <c r="AW119" s="9">
        <f t="shared" si="79"/>
        <v>0</v>
      </c>
      <c r="AX119" s="18">
        <f t="shared" si="80"/>
        <v>0</v>
      </c>
      <c r="AY119" s="7">
        <f t="shared" si="81"/>
        <v>0</v>
      </c>
      <c r="AZ119" s="22"/>
      <c r="BA119" s="58">
        <v>3.34</v>
      </c>
      <c r="BB119" s="7">
        <f t="shared" si="82"/>
        <v>66.8</v>
      </c>
      <c r="BC119" s="6"/>
      <c r="BF119" s="7">
        <f t="shared" si="83"/>
        <v>0</v>
      </c>
      <c r="BG119" s="6"/>
      <c r="BH119" s="6"/>
      <c r="BJ119" s="6" t="s">
        <v>180</v>
      </c>
    </row>
    <row r="120" spans="1:63" x14ac:dyDescent="0.25">
      <c r="A120" s="2" t="s">
        <v>160</v>
      </c>
      <c r="B120" s="6" t="s">
        <v>217</v>
      </c>
      <c r="C120" s="6" t="s">
        <v>169</v>
      </c>
      <c r="D120" s="7">
        <f t="shared" si="60"/>
        <v>166.66666666666669</v>
      </c>
      <c r="E120" s="7" t="str">
        <f t="shared" si="61"/>
        <v xml:space="preserve"> </v>
      </c>
      <c r="F120" s="8" t="str">
        <f t="shared" si="62"/>
        <v xml:space="preserve"> </v>
      </c>
      <c r="G120" s="8" t="str">
        <f t="shared" si="63"/>
        <v xml:space="preserve"> </v>
      </c>
      <c r="H120" s="21">
        <v>100</v>
      </c>
      <c r="I120" s="7">
        <f t="shared" ref="I120:I125" si="128">(AS120+AV120+AZ120+BC120+BD120+BE120)</f>
        <v>0</v>
      </c>
      <c r="J120" s="7">
        <f t="shared" ref="J120:J125" si="129">H120-I120</f>
        <v>100</v>
      </c>
      <c r="K120" s="7">
        <f t="shared" ref="K120:K125" si="130">J120*0.67</f>
        <v>67</v>
      </c>
      <c r="O120" s="21" t="s">
        <v>170</v>
      </c>
      <c r="U120" s="8">
        <f t="shared" si="64"/>
        <v>0</v>
      </c>
      <c r="V120" s="8">
        <f t="shared" si="65"/>
        <v>0</v>
      </c>
      <c r="W120" s="9">
        <f t="shared" si="66"/>
        <v>0</v>
      </c>
      <c r="AA120" s="8">
        <f t="shared" si="67"/>
        <v>0</v>
      </c>
      <c r="AB120" s="8">
        <f t="shared" si="68"/>
        <v>0</v>
      </c>
      <c r="AC120" s="9">
        <f t="shared" si="69"/>
        <v>0</v>
      </c>
      <c r="AG120" s="8">
        <f t="shared" si="70"/>
        <v>0</v>
      </c>
      <c r="AH120" s="8">
        <f t="shared" si="71"/>
        <v>0</v>
      </c>
      <c r="AI120" s="9">
        <f t="shared" si="72"/>
        <v>0</v>
      </c>
      <c r="AM120" s="8">
        <f t="shared" si="73"/>
        <v>0</v>
      </c>
      <c r="AN120" s="8">
        <f t="shared" si="74"/>
        <v>0</v>
      </c>
      <c r="AO120" s="9">
        <f t="shared" si="75"/>
        <v>0</v>
      </c>
      <c r="AQ120" s="21"/>
      <c r="AR120" s="21"/>
      <c r="AS120" s="8">
        <f t="shared" si="76"/>
        <v>0</v>
      </c>
      <c r="AT120" s="8">
        <f t="shared" si="77"/>
        <v>0</v>
      </c>
      <c r="AU120" s="9">
        <f t="shared" si="78"/>
        <v>0</v>
      </c>
      <c r="AW120" s="9">
        <f t="shared" si="79"/>
        <v>0</v>
      </c>
      <c r="AX120" s="18">
        <f t="shared" si="80"/>
        <v>0</v>
      </c>
      <c r="AY120" s="7">
        <f t="shared" si="81"/>
        <v>0</v>
      </c>
      <c r="BB120" s="7">
        <f t="shared" si="82"/>
        <v>0</v>
      </c>
      <c r="BF120" s="7">
        <f t="shared" si="83"/>
        <v>0</v>
      </c>
      <c r="BJ120" s="6" t="s">
        <v>180</v>
      </c>
    </row>
    <row r="121" spans="1:63" x14ac:dyDescent="0.25">
      <c r="A121" s="2" t="s">
        <v>160</v>
      </c>
      <c r="B121" s="6" t="s">
        <v>178</v>
      </c>
      <c r="C121" s="6" t="s">
        <v>169</v>
      </c>
      <c r="D121" s="7">
        <f t="shared" si="60"/>
        <v>208.33333333333334</v>
      </c>
      <c r="E121" s="7" t="str">
        <f t="shared" si="61"/>
        <v xml:space="preserve"> </v>
      </c>
      <c r="F121" s="8" t="str">
        <f t="shared" si="62"/>
        <v xml:space="preserve"> </v>
      </c>
      <c r="G121" s="8" t="str">
        <f t="shared" si="63"/>
        <v xml:space="preserve"> </v>
      </c>
      <c r="H121" s="22">
        <v>125</v>
      </c>
      <c r="I121" s="7">
        <f t="shared" si="128"/>
        <v>0</v>
      </c>
      <c r="J121" s="7">
        <f t="shared" si="129"/>
        <v>125</v>
      </c>
      <c r="K121" s="7">
        <f t="shared" si="130"/>
        <v>83.75</v>
      </c>
      <c r="O121" s="21" t="s">
        <v>170</v>
      </c>
      <c r="U121" s="8">
        <f t="shared" si="64"/>
        <v>0</v>
      </c>
      <c r="V121" s="8">
        <f t="shared" si="65"/>
        <v>0</v>
      </c>
      <c r="W121" s="9">
        <f t="shared" si="66"/>
        <v>0</v>
      </c>
      <c r="AA121" s="8">
        <f t="shared" si="67"/>
        <v>0</v>
      </c>
      <c r="AB121" s="8">
        <f t="shared" si="68"/>
        <v>0</v>
      </c>
      <c r="AC121" s="9">
        <f t="shared" si="69"/>
        <v>0</v>
      </c>
      <c r="AG121" s="8">
        <f t="shared" si="70"/>
        <v>0</v>
      </c>
      <c r="AH121" s="8">
        <f t="shared" si="71"/>
        <v>0</v>
      </c>
      <c r="AI121" s="9">
        <f t="shared" si="72"/>
        <v>0</v>
      </c>
      <c r="AM121" s="8">
        <f t="shared" si="73"/>
        <v>0</v>
      </c>
      <c r="AN121" s="8">
        <f t="shared" si="74"/>
        <v>0</v>
      </c>
      <c r="AO121" s="9">
        <f t="shared" si="75"/>
        <v>0</v>
      </c>
      <c r="AP121" s="21"/>
      <c r="AQ121" s="20"/>
      <c r="AR121" s="21"/>
      <c r="AS121" s="8">
        <f t="shared" si="76"/>
        <v>0</v>
      </c>
      <c r="AT121" s="8">
        <f t="shared" si="77"/>
        <v>0</v>
      </c>
      <c r="AU121" s="9">
        <f t="shared" si="78"/>
        <v>0</v>
      </c>
      <c r="AV121" s="22"/>
      <c r="AW121" s="9">
        <f t="shared" si="79"/>
        <v>0</v>
      </c>
      <c r="AX121" s="18">
        <f t="shared" si="80"/>
        <v>0</v>
      </c>
      <c r="AY121" s="7">
        <f t="shared" si="81"/>
        <v>0</v>
      </c>
      <c r="AZ121" s="22"/>
      <c r="BA121" s="58"/>
      <c r="BB121" s="7">
        <f t="shared" si="82"/>
        <v>0</v>
      </c>
      <c r="BC121" s="6"/>
      <c r="BF121" s="7">
        <f t="shared" si="83"/>
        <v>0</v>
      </c>
      <c r="BG121" s="6"/>
      <c r="BH121" s="6"/>
      <c r="BJ121" s="6" t="s">
        <v>180</v>
      </c>
    </row>
    <row r="122" spans="1:63" x14ac:dyDescent="0.25">
      <c r="A122" s="2" t="s">
        <v>160</v>
      </c>
      <c r="B122" s="6" t="s">
        <v>179</v>
      </c>
      <c r="C122" s="6" t="s">
        <v>169</v>
      </c>
      <c r="D122" s="7">
        <f t="shared" si="60"/>
        <v>208.33333333333334</v>
      </c>
      <c r="E122" s="7" t="str">
        <f t="shared" si="61"/>
        <v xml:space="preserve"> </v>
      </c>
      <c r="F122" s="8" t="str">
        <f t="shared" si="62"/>
        <v xml:space="preserve"> </v>
      </c>
      <c r="G122" s="8" t="str">
        <f t="shared" si="63"/>
        <v xml:space="preserve"> </v>
      </c>
      <c r="H122" s="21">
        <v>125</v>
      </c>
      <c r="I122" s="7">
        <f t="shared" si="128"/>
        <v>0</v>
      </c>
      <c r="J122" s="7">
        <f t="shared" si="129"/>
        <v>125</v>
      </c>
      <c r="K122" s="7">
        <f t="shared" si="130"/>
        <v>83.75</v>
      </c>
      <c r="O122" s="21" t="s">
        <v>170</v>
      </c>
      <c r="U122" s="8">
        <f t="shared" si="64"/>
        <v>0</v>
      </c>
      <c r="V122" s="8">
        <f t="shared" si="65"/>
        <v>0</v>
      </c>
      <c r="W122" s="9">
        <f t="shared" si="66"/>
        <v>0</v>
      </c>
      <c r="AA122" s="8">
        <f t="shared" si="67"/>
        <v>0</v>
      </c>
      <c r="AB122" s="8">
        <f t="shared" si="68"/>
        <v>0</v>
      </c>
      <c r="AC122" s="9">
        <f t="shared" si="69"/>
        <v>0</v>
      </c>
      <c r="AG122" s="8">
        <f t="shared" si="70"/>
        <v>0</v>
      </c>
      <c r="AH122" s="8">
        <f t="shared" si="71"/>
        <v>0</v>
      </c>
      <c r="AI122" s="9">
        <f t="shared" si="72"/>
        <v>0</v>
      </c>
      <c r="AM122" s="8">
        <f t="shared" si="73"/>
        <v>0</v>
      </c>
      <c r="AN122" s="8">
        <f t="shared" si="74"/>
        <v>0</v>
      </c>
      <c r="AO122" s="9">
        <f t="shared" si="75"/>
        <v>0</v>
      </c>
      <c r="AQ122" s="21"/>
      <c r="AR122" s="21"/>
      <c r="AS122" s="8">
        <f t="shared" si="76"/>
        <v>0</v>
      </c>
      <c r="AT122" s="8">
        <f t="shared" si="77"/>
        <v>0</v>
      </c>
      <c r="AU122" s="9">
        <f t="shared" si="78"/>
        <v>0</v>
      </c>
      <c r="AW122" s="9">
        <f t="shared" si="79"/>
        <v>0</v>
      </c>
      <c r="AX122" s="18">
        <f t="shared" si="80"/>
        <v>0</v>
      </c>
      <c r="AY122" s="7">
        <f t="shared" si="81"/>
        <v>0</v>
      </c>
      <c r="BA122" s="6">
        <v>3.34</v>
      </c>
      <c r="BB122" s="7">
        <f t="shared" si="82"/>
        <v>66.8</v>
      </c>
      <c r="BF122" s="7">
        <f t="shared" si="83"/>
        <v>0</v>
      </c>
      <c r="BJ122" s="6" t="s">
        <v>180</v>
      </c>
    </row>
    <row r="123" spans="1:63" x14ac:dyDescent="0.25">
      <c r="A123" s="2" t="s">
        <v>160</v>
      </c>
      <c r="B123" s="6" t="s">
        <v>168</v>
      </c>
      <c r="C123" s="6" t="s">
        <v>169</v>
      </c>
      <c r="D123" s="7">
        <f t="shared" si="60"/>
        <v>208.33333333333334</v>
      </c>
      <c r="E123" s="7" t="str">
        <f t="shared" si="61"/>
        <v xml:space="preserve"> </v>
      </c>
      <c r="F123" s="8" t="str">
        <f t="shared" si="62"/>
        <v xml:space="preserve"> </v>
      </c>
      <c r="G123" s="8" t="str">
        <f t="shared" si="63"/>
        <v xml:space="preserve"> </v>
      </c>
      <c r="H123" s="22">
        <v>125</v>
      </c>
      <c r="I123" s="7">
        <f t="shared" si="128"/>
        <v>0</v>
      </c>
      <c r="J123" s="7">
        <f t="shared" si="129"/>
        <v>125</v>
      </c>
      <c r="K123" s="7">
        <f t="shared" si="130"/>
        <v>83.75</v>
      </c>
      <c r="O123" s="21" t="s">
        <v>170</v>
      </c>
      <c r="U123" s="8">
        <f t="shared" si="64"/>
        <v>0</v>
      </c>
      <c r="V123" s="8">
        <f t="shared" si="65"/>
        <v>0</v>
      </c>
      <c r="W123" s="9">
        <f t="shared" si="66"/>
        <v>0</v>
      </c>
      <c r="AA123" s="8">
        <f t="shared" si="67"/>
        <v>0</v>
      </c>
      <c r="AB123" s="8">
        <f t="shared" si="68"/>
        <v>0</v>
      </c>
      <c r="AC123" s="9">
        <f t="shared" si="69"/>
        <v>0</v>
      </c>
      <c r="AG123" s="8">
        <f t="shared" si="70"/>
        <v>0</v>
      </c>
      <c r="AH123" s="8">
        <f t="shared" si="71"/>
        <v>0</v>
      </c>
      <c r="AI123" s="9">
        <f t="shared" si="72"/>
        <v>0</v>
      </c>
      <c r="AM123" s="8">
        <f t="shared" si="73"/>
        <v>0</v>
      </c>
      <c r="AN123" s="8">
        <f t="shared" si="74"/>
        <v>0</v>
      </c>
      <c r="AO123" s="9">
        <f t="shared" si="75"/>
        <v>0</v>
      </c>
      <c r="AP123" s="21"/>
      <c r="AQ123" s="20"/>
      <c r="AR123" s="21"/>
      <c r="AS123" s="8">
        <f t="shared" si="76"/>
        <v>0</v>
      </c>
      <c r="AT123" s="8">
        <f t="shared" si="77"/>
        <v>0</v>
      </c>
      <c r="AU123" s="9">
        <f t="shared" si="78"/>
        <v>0</v>
      </c>
      <c r="AV123" s="22"/>
      <c r="AW123" s="9">
        <f t="shared" si="79"/>
        <v>0</v>
      </c>
      <c r="AX123" s="18">
        <f t="shared" si="80"/>
        <v>0</v>
      </c>
      <c r="AY123" s="7">
        <f t="shared" si="81"/>
        <v>0</v>
      </c>
      <c r="AZ123" s="22"/>
      <c r="BA123" s="22"/>
      <c r="BB123" s="7">
        <f t="shared" si="82"/>
        <v>0</v>
      </c>
      <c r="BC123" s="6"/>
      <c r="BF123" s="7">
        <f t="shared" si="83"/>
        <v>0</v>
      </c>
      <c r="BG123" s="6"/>
      <c r="BH123" s="6"/>
      <c r="BJ123" s="6" t="s">
        <v>180</v>
      </c>
    </row>
    <row r="124" spans="1:63" x14ac:dyDescent="0.25">
      <c r="A124" s="2" t="s">
        <v>160</v>
      </c>
      <c r="B124" s="6" t="s">
        <v>177</v>
      </c>
      <c r="C124" s="6" t="s">
        <v>169</v>
      </c>
      <c r="D124" s="7">
        <f t="shared" si="60"/>
        <v>83.333333333333343</v>
      </c>
      <c r="E124" s="7" t="str">
        <f t="shared" si="61"/>
        <v xml:space="preserve"> </v>
      </c>
      <c r="F124" s="8" t="str">
        <f t="shared" si="62"/>
        <v xml:space="preserve"> </v>
      </c>
      <c r="G124" s="8" t="str">
        <f t="shared" si="63"/>
        <v xml:space="preserve"> </v>
      </c>
      <c r="H124" s="21">
        <v>50</v>
      </c>
      <c r="I124" s="7">
        <f t="shared" si="128"/>
        <v>0</v>
      </c>
      <c r="J124" s="7">
        <f t="shared" si="129"/>
        <v>50</v>
      </c>
      <c r="K124" s="7">
        <f t="shared" si="130"/>
        <v>33.5</v>
      </c>
      <c r="O124" s="21" t="s">
        <v>170</v>
      </c>
      <c r="U124" s="8">
        <f t="shared" si="64"/>
        <v>0</v>
      </c>
      <c r="V124" s="8">
        <f t="shared" si="65"/>
        <v>0</v>
      </c>
      <c r="W124" s="9">
        <f t="shared" si="66"/>
        <v>0</v>
      </c>
      <c r="AA124" s="8">
        <f t="shared" si="67"/>
        <v>0</v>
      </c>
      <c r="AB124" s="8">
        <f t="shared" si="68"/>
        <v>0</v>
      </c>
      <c r="AC124" s="9">
        <f t="shared" si="69"/>
        <v>0</v>
      </c>
      <c r="AG124" s="8">
        <f t="shared" si="70"/>
        <v>0</v>
      </c>
      <c r="AH124" s="8">
        <f t="shared" si="71"/>
        <v>0</v>
      </c>
      <c r="AI124" s="9">
        <f t="shared" si="72"/>
        <v>0</v>
      </c>
      <c r="AM124" s="8">
        <f t="shared" si="73"/>
        <v>0</v>
      </c>
      <c r="AN124" s="8">
        <f t="shared" si="74"/>
        <v>0</v>
      </c>
      <c r="AO124" s="9">
        <f t="shared" si="75"/>
        <v>0</v>
      </c>
      <c r="AP124" s="21"/>
      <c r="AQ124" s="20"/>
      <c r="AR124" s="21"/>
      <c r="AS124" s="8">
        <f t="shared" si="76"/>
        <v>0</v>
      </c>
      <c r="AT124" s="8">
        <f t="shared" si="77"/>
        <v>0</v>
      </c>
      <c r="AU124" s="9">
        <f t="shared" si="78"/>
        <v>0</v>
      </c>
      <c r="AV124" s="22"/>
      <c r="AW124" s="9">
        <f t="shared" si="79"/>
        <v>0</v>
      </c>
      <c r="AX124" s="18">
        <f t="shared" si="80"/>
        <v>0</v>
      </c>
      <c r="AY124" s="7">
        <f t="shared" si="81"/>
        <v>0</v>
      </c>
      <c r="AZ124" s="22"/>
      <c r="BA124" s="58">
        <v>3.34</v>
      </c>
      <c r="BB124" s="7">
        <f t="shared" si="82"/>
        <v>66.8</v>
      </c>
      <c r="BC124" s="6"/>
      <c r="BF124" s="7">
        <f t="shared" si="83"/>
        <v>0</v>
      </c>
      <c r="BG124" s="6"/>
      <c r="BH124" s="6"/>
      <c r="BJ124" s="6" t="s">
        <v>180</v>
      </c>
    </row>
    <row r="125" spans="1:63" x14ac:dyDescent="0.25">
      <c r="I125" s="7">
        <f t="shared" si="128"/>
        <v>0</v>
      </c>
      <c r="J125" s="7">
        <f t="shared" si="129"/>
        <v>0</v>
      </c>
      <c r="K125" s="7">
        <f t="shared" si="130"/>
        <v>0</v>
      </c>
      <c r="U125" s="8">
        <f t="shared" si="64"/>
        <v>0</v>
      </c>
      <c r="V125" s="8">
        <f t="shared" si="65"/>
        <v>0</v>
      </c>
      <c r="W125" s="9">
        <f t="shared" si="66"/>
        <v>0</v>
      </c>
      <c r="AA125" s="8">
        <f t="shared" si="67"/>
        <v>0</v>
      </c>
      <c r="AB125" s="8">
        <f t="shared" si="68"/>
        <v>0</v>
      </c>
      <c r="AC125" s="9">
        <f t="shared" si="69"/>
        <v>0</v>
      </c>
    </row>
  </sheetData>
  <autoFilter ref="A1:BK114">
    <sortState ref="A2:BK124">
      <sortCondition ref="A1:A114"/>
    </sortState>
  </autoFilter>
  <pageMargins left="0.7" right="0.7" top="0.75" bottom="0.75" header="0.3" footer="0.3"/>
  <pageSetup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pane xSplit="3" ySplit="1" topLeftCell="D32" activePane="bottomRight" state="frozen"/>
      <selection pane="topRight" activeCell="D1" sqref="D1"/>
      <selection pane="bottomLeft" activeCell="A2" sqref="A2"/>
      <selection pane="bottomRight" activeCell="A37" sqref="A37:XFD37"/>
    </sheetView>
  </sheetViews>
  <sheetFormatPr defaultRowHeight="15" x14ac:dyDescent="0.25"/>
  <cols>
    <col min="2" max="2" width="17.7109375" customWidth="1"/>
    <col min="3" max="3" width="17" customWidth="1"/>
    <col min="4" max="4" width="10.42578125" customWidth="1"/>
    <col min="5" max="5" width="10.42578125" style="29" customWidth="1"/>
    <col min="6" max="6" width="9.140625" style="16"/>
    <col min="7" max="7" width="10.42578125" style="17" customWidth="1"/>
    <col min="10" max="10" width="10.42578125" customWidth="1"/>
    <col min="11" max="11" width="10.42578125" style="29" customWidth="1"/>
    <col min="12" max="12" width="10.42578125" customWidth="1"/>
    <col min="13" max="13" width="9.7109375" customWidth="1"/>
    <col min="14" max="14" width="9.7109375" style="29" customWidth="1"/>
    <col min="15" max="17" width="9.140625" style="29"/>
    <col min="18" max="18" width="9.7109375" customWidth="1"/>
    <col min="19" max="19" width="9.7109375" style="16" customWidth="1"/>
    <col min="20" max="20" width="10" style="16" customWidth="1"/>
    <col min="21" max="21" width="10.7109375" style="16" customWidth="1"/>
  </cols>
  <sheetData>
    <row r="1" spans="1:21" s="12" customFormat="1" ht="120" x14ac:dyDescent="0.25">
      <c r="A1" s="12" t="s">
        <v>0</v>
      </c>
      <c r="B1" s="12" t="s">
        <v>1</v>
      </c>
      <c r="C1" s="12" t="s">
        <v>36</v>
      </c>
      <c r="D1" s="12" t="s">
        <v>34</v>
      </c>
      <c r="E1" s="36" t="s">
        <v>60</v>
      </c>
      <c r="F1" s="49" t="s">
        <v>140</v>
      </c>
      <c r="G1" s="35" t="s">
        <v>54</v>
      </c>
      <c r="H1" s="12" t="s">
        <v>32</v>
      </c>
      <c r="I1" s="12" t="s">
        <v>33</v>
      </c>
      <c r="J1" s="12" t="s">
        <v>59</v>
      </c>
      <c r="K1" s="36" t="s">
        <v>60</v>
      </c>
      <c r="L1" s="12" t="s">
        <v>55</v>
      </c>
      <c r="M1" s="12" t="s">
        <v>53</v>
      </c>
      <c r="N1" s="36" t="s">
        <v>136</v>
      </c>
      <c r="O1" s="36" t="s">
        <v>135</v>
      </c>
      <c r="P1" s="36" t="s">
        <v>137</v>
      </c>
      <c r="Q1" s="36" t="s">
        <v>138</v>
      </c>
      <c r="R1" s="12" t="s">
        <v>56</v>
      </c>
      <c r="S1" s="49" t="s">
        <v>139</v>
      </c>
      <c r="T1" s="49" t="s">
        <v>35</v>
      </c>
      <c r="U1" s="49" t="s">
        <v>142</v>
      </c>
    </row>
    <row r="2" spans="1:21" s="13" customFormat="1" x14ac:dyDescent="0.25">
      <c r="A2" s="13">
        <v>1.07</v>
      </c>
      <c r="B2" s="13" t="s">
        <v>2</v>
      </c>
      <c r="C2" s="14" t="s">
        <v>88</v>
      </c>
      <c r="D2" s="26">
        <f>(I2+30)-14</f>
        <v>42873</v>
      </c>
      <c r="E2" s="37">
        <v>4</v>
      </c>
      <c r="F2" s="16">
        <f t="shared" ref="F2:F42" si="0">U2/G2</f>
        <v>1.2913223140495869</v>
      </c>
      <c r="G2" s="50">
        <v>2</v>
      </c>
      <c r="H2" s="13">
        <v>60</v>
      </c>
      <c r="I2" s="24">
        <v>42857</v>
      </c>
      <c r="J2" s="15">
        <f>30/7</f>
        <v>4.2857142857142856</v>
      </c>
      <c r="K2" s="37">
        <v>4</v>
      </c>
      <c r="L2" s="16">
        <f t="shared" ref="L2:L24" si="1">(G2*900)/43560</f>
        <v>4.1322314049586778E-2</v>
      </c>
      <c r="M2" s="13">
        <v>40</v>
      </c>
      <c r="N2" s="37">
        <v>100</v>
      </c>
      <c r="O2" s="29">
        <f t="shared" ref="O2:O42" si="2">(M2/N2)*100</f>
        <v>40</v>
      </c>
      <c r="P2" s="29">
        <f t="shared" ref="P2:P42" si="3">N2*0.2</f>
        <v>20</v>
      </c>
      <c r="Q2" s="39">
        <f t="shared" ref="Q2:Q42" si="4">M2-P2</f>
        <v>20</v>
      </c>
      <c r="R2" s="17">
        <f t="shared" ref="R2:R42" si="5">L2*M2</f>
        <v>1.6528925619834711</v>
      </c>
      <c r="S2" s="16">
        <f t="shared" ref="S2:S42" si="6">R2/0.16</f>
        <v>10.330578512396695</v>
      </c>
      <c r="T2" s="16">
        <f t="shared" ref="T2:T42" si="7">R2/K2</f>
        <v>0.41322314049586778</v>
      </c>
      <c r="U2" s="16">
        <f t="shared" ref="U2:U42" si="8">T2/0.16</f>
        <v>2.5826446280991737</v>
      </c>
    </row>
    <row r="3" spans="1:21" s="13" customFormat="1" x14ac:dyDescent="0.25">
      <c r="A3" s="16">
        <v>1.06</v>
      </c>
      <c r="B3" t="s">
        <v>27</v>
      </c>
      <c r="C3" t="s">
        <v>97</v>
      </c>
      <c r="D3" s="25">
        <f>(I3+56)-14</f>
        <v>42878</v>
      </c>
      <c r="E3" s="29">
        <v>7</v>
      </c>
      <c r="F3" s="16">
        <f t="shared" si="0"/>
        <v>9.2237308146399064E-2</v>
      </c>
      <c r="G3" s="17">
        <v>4</v>
      </c>
      <c r="H3">
        <v>105</v>
      </c>
      <c r="I3" s="25">
        <v>42836</v>
      </c>
      <c r="J3" s="16">
        <f t="shared" ref="J3:J42" si="9">(H3-56)/7</f>
        <v>7</v>
      </c>
      <c r="K3" s="29">
        <v>7</v>
      </c>
      <c r="L3" s="16">
        <f t="shared" si="1"/>
        <v>8.2644628099173556E-2</v>
      </c>
      <c r="M3">
        <v>5</v>
      </c>
      <c r="N3" s="29">
        <v>75</v>
      </c>
      <c r="O3" s="29">
        <f t="shared" si="2"/>
        <v>6.666666666666667</v>
      </c>
      <c r="P3" s="29">
        <f t="shared" si="3"/>
        <v>15</v>
      </c>
      <c r="Q3" s="29">
        <f t="shared" si="4"/>
        <v>-10</v>
      </c>
      <c r="R3" s="17">
        <f t="shared" si="5"/>
        <v>0.41322314049586778</v>
      </c>
      <c r="S3" s="16">
        <f t="shared" si="6"/>
        <v>2.5826446280991737</v>
      </c>
      <c r="T3" s="16">
        <f t="shared" si="7"/>
        <v>5.9031877213695398E-2</v>
      </c>
      <c r="U3" s="16">
        <f t="shared" si="8"/>
        <v>0.36894923258559625</v>
      </c>
    </row>
    <row r="4" spans="1:21" s="13" customFormat="1" x14ac:dyDescent="0.25">
      <c r="A4">
        <v>1.1399999999999999</v>
      </c>
      <c r="B4" t="s">
        <v>3</v>
      </c>
      <c r="C4" t="s">
        <v>40</v>
      </c>
      <c r="D4" s="25">
        <f>(I4+56)-14</f>
        <v>42878</v>
      </c>
      <c r="E4" s="29">
        <v>3</v>
      </c>
      <c r="F4" s="16">
        <f t="shared" si="0"/>
        <v>1.1621900826446281</v>
      </c>
      <c r="G4" s="17">
        <v>1</v>
      </c>
      <c r="H4">
        <v>75</v>
      </c>
      <c r="I4" s="25">
        <v>42836</v>
      </c>
      <c r="J4" s="16">
        <f t="shared" si="9"/>
        <v>2.7142857142857144</v>
      </c>
      <c r="K4" s="29">
        <v>3</v>
      </c>
      <c r="L4" s="16">
        <f t="shared" si="1"/>
        <v>2.0661157024793389E-2</v>
      </c>
      <c r="M4">
        <v>27</v>
      </c>
      <c r="N4" s="29">
        <v>150</v>
      </c>
      <c r="O4" s="29">
        <f t="shared" si="2"/>
        <v>18</v>
      </c>
      <c r="P4" s="29">
        <f t="shared" si="3"/>
        <v>30</v>
      </c>
      <c r="Q4" s="29">
        <f t="shared" si="4"/>
        <v>-3</v>
      </c>
      <c r="R4" s="17">
        <f t="shared" si="5"/>
        <v>0.55785123966942152</v>
      </c>
      <c r="S4" s="16">
        <f t="shared" si="6"/>
        <v>3.4865702479338845</v>
      </c>
      <c r="T4" s="16">
        <f t="shared" si="7"/>
        <v>0.18595041322314051</v>
      </c>
      <c r="U4" s="16">
        <f t="shared" si="8"/>
        <v>1.1621900826446281</v>
      </c>
    </row>
    <row r="5" spans="1:21" s="32" customFormat="1" x14ac:dyDescent="0.25">
      <c r="A5">
        <v>1.1399999999999999</v>
      </c>
      <c r="B5" t="s">
        <v>3</v>
      </c>
      <c r="C5" t="s">
        <v>37</v>
      </c>
      <c r="D5" s="25">
        <f>(I5+56)-14</f>
        <v>42878</v>
      </c>
      <c r="E5" s="29">
        <v>1</v>
      </c>
      <c r="F5" s="16">
        <f t="shared" si="0"/>
        <v>3.4865702479338845</v>
      </c>
      <c r="G5" s="17">
        <v>1</v>
      </c>
      <c r="H5">
        <v>65</v>
      </c>
      <c r="I5" s="25">
        <v>42836</v>
      </c>
      <c r="J5" s="16">
        <f t="shared" si="9"/>
        <v>1.2857142857142858</v>
      </c>
      <c r="K5" s="29">
        <v>1</v>
      </c>
      <c r="L5" s="16">
        <f t="shared" si="1"/>
        <v>2.0661157024793389E-2</v>
      </c>
      <c r="M5">
        <v>27</v>
      </c>
      <c r="N5" s="29">
        <v>150</v>
      </c>
      <c r="O5" s="29">
        <f t="shared" si="2"/>
        <v>18</v>
      </c>
      <c r="P5" s="29">
        <f t="shared" si="3"/>
        <v>30</v>
      </c>
      <c r="Q5" s="29">
        <f t="shared" si="4"/>
        <v>-3</v>
      </c>
      <c r="R5" s="17">
        <f t="shared" si="5"/>
        <v>0.55785123966942152</v>
      </c>
      <c r="S5" s="16">
        <f t="shared" si="6"/>
        <v>3.4865702479338845</v>
      </c>
      <c r="T5" s="16">
        <f t="shared" si="7"/>
        <v>0.55785123966942152</v>
      </c>
      <c r="U5" s="16">
        <f t="shared" si="8"/>
        <v>3.4865702479338845</v>
      </c>
    </row>
    <row r="6" spans="1:21" x14ac:dyDescent="0.25">
      <c r="A6" s="31">
        <v>3.13</v>
      </c>
      <c r="B6" s="32" t="s">
        <v>30</v>
      </c>
      <c r="C6" s="32" t="s">
        <v>39</v>
      </c>
      <c r="D6" s="33">
        <f>(I6+56)-14</f>
        <v>42881</v>
      </c>
      <c r="E6" s="38">
        <v>3</v>
      </c>
      <c r="F6" s="31">
        <f t="shared" si="0"/>
        <v>0.68870523415977969</v>
      </c>
      <c r="G6" s="34">
        <v>6</v>
      </c>
      <c r="H6" s="32">
        <v>80</v>
      </c>
      <c r="I6" s="33">
        <v>42839</v>
      </c>
      <c r="J6" s="31">
        <f t="shared" si="9"/>
        <v>3.4285714285714284</v>
      </c>
      <c r="K6" s="38">
        <v>3</v>
      </c>
      <c r="L6" s="31">
        <f t="shared" si="1"/>
        <v>0.12396694214876033</v>
      </c>
      <c r="M6" s="32">
        <v>16</v>
      </c>
      <c r="N6" s="38">
        <v>150</v>
      </c>
      <c r="O6" s="29">
        <f t="shared" si="2"/>
        <v>10.666666666666668</v>
      </c>
      <c r="P6" s="29">
        <f t="shared" si="3"/>
        <v>30</v>
      </c>
      <c r="Q6" s="29">
        <f t="shared" si="4"/>
        <v>-14</v>
      </c>
      <c r="R6" s="34">
        <f t="shared" si="5"/>
        <v>1.9834710743801653</v>
      </c>
      <c r="S6" s="16">
        <f t="shared" si="6"/>
        <v>12.396694214876034</v>
      </c>
      <c r="T6" s="31">
        <f t="shared" si="7"/>
        <v>0.66115702479338845</v>
      </c>
      <c r="U6" s="16">
        <f t="shared" si="8"/>
        <v>4.1322314049586781</v>
      </c>
    </row>
    <row r="7" spans="1:21" x14ac:dyDescent="0.25">
      <c r="A7" s="16">
        <v>1.06</v>
      </c>
      <c r="B7" t="s">
        <v>27</v>
      </c>
      <c r="C7" t="s">
        <v>98</v>
      </c>
      <c r="D7" s="25">
        <f>(I7+56)-14</f>
        <v>42888</v>
      </c>
      <c r="E7" s="29">
        <v>7</v>
      </c>
      <c r="F7" s="16">
        <f t="shared" si="0"/>
        <v>9.2237308146399064E-2</v>
      </c>
      <c r="G7" s="17">
        <v>4</v>
      </c>
      <c r="H7">
        <v>105</v>
      </c>
      <c r="I7" s="25">
        <v>42846</v>
      </c>
      <c r="J7" s="16">
        <f t="shared" si="9"/>
        <v>7</v>
      </c>
      <c r="K7" s="29">
        <v>7</v>
      </c>
      <c r="L7" s="16">
        <f t="shared" si="1"/>
        <v>8.2644628099173556E-2</v>
      </c>
      <c r="M7">
        <v>5</v>
      </c>
      <c r="N7" s="29">
        <v>75</v>
      </c>
      <c r="O7" s="29">
        <f t="shared" si="2"/>
        <v>6.666666666666667</v>
      </c>
      <c r="P7" s="29">
        <f t="shared" si="3"/>
        <v>15</v>
      </c>
      <c r="Q7" s="29">
        <f t="shared" si="4"/>
        <v>-10</v>
      </c>
      <c r="R7" s="17">
        <f t="shared" si="5"/>
        <v>0.41322314049586778</v>
      </c>
      <c r="S7" s="16">
        <f t="shared" si="6"/>
        <v>2.5826446280991737</v>
      </c>
      <c r="T7" s="16">
        <f t="shared" si="7"/>
        <v>5.9031877213695398E-2</v>
      </c>
      <c r="U7" s="16">
        <f t="shared" si="8"/>
        <v>0.36894923258559625</v>
      </c>
    </row>
    <row r="8" spans="1:21" s="30" customFormat="1" x14ac:dyDescent="0.25">
      <c r="A8" s="16">
        <v>1.1399999999999999</v>
      </c>
      <c r="B8" t="s">
        <v>22</v>
      </c>
      <c r="C8" t="s">
        <v>38</v>
      </c>
      <c r="D8" s="25">
        <f>(I8+56)-21</f>
        <v>42892</v>
      </c>
      <c r="E8" s="29">
        <v>2</v>
      </c>
      <c r="F8" s="16">
        <f t="shared" si="0"/>
        <v>1.7432851239669422</v>
      </c>
      <c r="G8" s="17">
        <v>1</v>
      </c>
      <c r="H8">
        <v>65</v>
      </c>
      <c r="I8" s="25">
        <v>42857</v>
      </c>
      <c r="J8" s="16">
        <f t="shared" si="9"/>
        <v>1.2857142857142858</v>
      </c>
      <c r="K8" s="29">
        <v>2</v>
      </c>
      <c r="L8" s="16">
        <f t="shared" si="1"/>
        <v>2.0661157024793389E-2</v>
      </c>
      <c r="M8">
        <v>27</v>
      </c>
      <c r="N8" s="29">
        <v>150</v>
      </c>
      <c r="O8" s="29">
        <f t="shared" si="2"/>
        <v>18</v>
      </c>
      <c r="P8" s="29">
        <f t="shared" si="3"/>
        <v>30</v>
      </c>
      <c r="Q8" s="29">
        <f t="shared" si="4"/>
        <v>-3</v>
      </c>
      <c r="R8" s="17">
        <f t="shared" si="5"/>
        <v>0.55785123966942152</v>
      </c>
      <c r="S8" s="16">
        <f t="shared" si="6"/>
        <v>3.4865702479338845</v>
      </c>
      <c r="T8" s="16">
        <f t="shared" si="7"/>
        <v>0.27892561983471076</v>
      </c>
      <c r="U8" s="16">
        <f t="shared" si="8"/>
        <v>1.7432851239669422</v>
      </c>
    </row>
    <row r="9" spans="1:21" x14ac:dyDescent="0.25">
      <c r="A9" s="16">
        <v>1.1399999999999999</v>
      </c>
      <c r="B9" t="s">
        <v>2</v>
      </c>
      <c r="C9" t="s">
        <v>89</v>
      </c>
      <c r="D9" s="25">
        <f t="shared" ref="D9:D42" si="10">(I9+56)-14</f>
        <v>42899</v>
      </c>
      <c r="E9" s="29">
        <v>2</v>
      </c>
      <c r="F9" s="16">
        <f t="shared" si="0"/>
        <v>1.9369834710743803</v>
      </c>
      <c r="G9" s="17">
        <v>2</v>
      </c>
      <c r="H9">
        <v>71</v>
      </c>
      <c r="I9" s="25">
        <v>42857</v>
      </c>
      <c r="J9" s="16">
        <f t="shared" si="9"/>
        <v>2.1428571428571428</v>
      </c>
      <c r="K9" s="29">
        <v>2</v>
      </c>
      <c r="L9" s="16">
        <f t="shared" si="1"/>
        <v>4.1322314049586778E-2</v>
      </c>
      <c r="M9">
        <v>30</v>
      </c>
      <c r="N9" s="29">
        <v>100</v>
      </c>
      <c r="O9" s="29">
        <f t="shared" si="2"/>
        <v>30</v>
      </c>
      <c r="P9" s="29">
        <f t="shared" si="3"/>
        <v>20</v>
      </c>
      <c r="Q9" s="40">
        <f t="shared" si="4"/>
        <v>10</v>
      </c>
      <c r="R9" s="17">
        <f t="shared" si="5"/>
        <v>1.2396694214876034</v>
      </c>
      <c r="S9" s="16">
        <f t="shared" si="6"/>
        <v>7.7479338842975212</v>
      </c>
      <c r="T9" s="16">
        <f t="shared" si="7"/>
        <v>0.6198347107438017</v>
      </c>
      <c r="U9" s="16">
        <f t="shared" si="8"/>
        <v>3.8739669421487606</v>
      </c>
    </row>
    <row r="10" spans="1:21" x14ac:dyDescent="0.25">
      <c r="A10" s="16">
        <v>3.14</v>
      </c>
      <c r="B10" t="s">
        <v>29</v>
      </c>
      <c r="C10" t="s">
        <v>50</v>
      </c>
      <c r="D10" s="25">
        <f t="shared" si="10"/>
        <v>42900</v>
      </c>
      <c r="E10" s="29">
        <v>3</v>
      </c>
      <c r="F10" s="16">
        <f t="shared" si="0"/>
        <v>0.47348484848484851</v>
      </c>
      <c r="G10" s="17">
        <v>4</v>
      </c>
      <c r="H10">
        <v>76</v>
      </c>
      <c r="I10" s="25">
        <v>42858</v>
      </c>
      <c r="J10" s="16">
        <f t="shared" si="9"/>
        <v>2.8571428571428572</v>
      </c>
      <c r="K10" s="29">
        <v>3</v>
      </c>
      <c r="L10" s="16">
        <f t="shared" si="1"/>
        <v>8.2644628099173556E-2</v>
      </c>
      <c r="M10">
        <v>11</v>
      </c>
      <c r="N10" s="29">
        <v>120</v>
      </c>
      <c r="O10" s="29">
        <f t="shared" si="2"/>
        <v>9.1666666666666661</v>
      </c>
      <c r="P10" s="29">
        <f t="shared" si="3"/>
        <v>24</v>
      </c>
      <c r="Q10" s="29">
        <f t="shared" si="4"/>
        <v>-13</v>
      </c>
      <c r="R10" s="17">
        <f t="shared" si="5"/>
        <v>0.90909090909090917</v>
      </c>
      <c r="S10" s="16">
        <f t="shared" si="6"/>
        <v>5.6818181818181825</v>
      </c>
      <c r="T10" s="16">
        <f t="shared" si="7"/>
        <v>0.30303030303030304</v>
      </c>
      <c r="U10" s="16">
        <f t="shared" si="8"/>
        <v>1.893939393939394</v>
      </c>
    </row>
    <row r="11" spans="1:21" x14ac:dyDescent="0.25">
      <c r="A11" s="31">
        <v>1.1100000000000001</v>
      </c>
      <c r="B11" s="32" t="s">
        <v>30</v>
      </c>
      <c r="C11" s="32" t="s">
        <v>39</v>
      </c>
      <c r="D11" s="33">
        <f t="shared" si="10"/>
        <v>42905</v>
      </c>
      <c r="E11" s="38">
        <v>5</v>
      </c>
      <c r="F11" s="31">
        <f t="shared" si="0"/>
        <v>0.74896694214876047</v>
      </c>
      <c r="G11" s="34">
        <v>6</v>
      </c>
      <c r="H11" s="32">
        <v>90</v>
      </c>
      <c r="I11" s="33">
        <v>42863</v>
      </c>
      <c r="J11" s="31">
        <f t="shared" si="9"/>
        <v>4.8571428571428568</v>
      </c>
      <c r="K11" s="38">
        <v>5</v>
      </c>
      <c r="L11" s="31">
        <f t="shared" si="1"/>
        <v>0.12396694214876033</v>
      </c>
      <c r="M11" s="32">
        <v>29</v>
      </c>
      <c r="N11" s="38">
        <v>150</v>
      </c>
      <c r="O11" s="29">
        <f t="shared" si="2"/>
        <v>19.333333333333332</v>
      </c>
      <c r="P11" s="29">
        <f t="shared" si="3"/>
        <v>30</v>
      </c>
      <c r="Q11" s="29">
        <f t="shared" si="4"/>
        <v>-1</v>
      </c>
      <c r="R11" s="34">
        <f t="shared" si="5"/>
        <v>3.5950413223140498</v>
      </c>
      <c r="S11" s="16">
        <f t="shared" si="6"/>
        <v>22.469008264462811</v>
      </c>
      <c r="T11" s="31">
        <f t="shared" si="7"/>
        <v>0.71900826446280997</v>
      </c>
      <c r="U11" s="16">
        <f t="shared" si="8"/>
        <v>4.4938016528925626</v>
      </c>
    </row>
    <row r="12" spans="1:21" x14ac:dyDescent="0.25">
      <c r="A12" s="16">
        <v>1.03</v>
      </c>
      <c r="B12" t="s">
        <v>26</v>
      </c>
      <c r="C12" t="s">
        <v>39</v>
      </c>
      <c r="D12" s="25">
        <f t="shared" si="10"/>
        <v>42906</v>
      </c>
      <c r="E12" s="29">
        <v>4</v>
      </c>
      <c r="F12" s="16">
        <f t="shared" si="0"/>
        <v>0.67794421487603307</v>
      </c>
      <c r="G12" s="17">
        <v>5</v>
      </c>
      <c r="H12">
        <v>85</v>
      </c>
      <c r="I12" s="25">
        <v>42864</v>
      </c>
      <c r="J12" s="16">
        <f t="shared" si="9"/>
        <v>4.1428571428571432</v>
      </c>
      <c r="K12" s="29">
        <v>4</v>
      </c>
      <c r="L12" s="16">
        <f t="shared" si="1"/>
        <v>0.10330578512396695</v>
      </c>
      <c r="M12">
        <v>21</v>
      </c>
      <c r="N12" s="29">
        <v>125</v>
      </c>
      <c r="O12" s="29">
        <f t="shared" si="2"/>
        <v>16.8</v>
      </c>
      <c r="P12" s="29">
        <f t="shared" si="3"/>
        <v>25</v>
      </c>
      <c r="Q12" s="29">
        <f t="shared" si="4"/>
        <v>-4</v>
      </c>
      <c r="R12" s="17">
        <f t="shared" si="5"/>
        <v>2.169421487603306</v>
      </c>
      <c r="S12" s="16">
        <f t="shared" si="6"/>
        <v>13.558884297520661</v>
      </c>
      <c r="T12" s="16">
        <f t="shared" si="7"/>
        <v>0.5423553719008265</v>
      </c>
      <c r="U12" s="16">
        <f t="shared" si="8"/>
        <v>3.3897210743801653</v>
      </c>
    </row>
    <row r="13" spans="1:21" x14ac:dyDescent="0.25">
      <c r="A13" s="16">
        <v>1.1299999999999999</v>
      </c>
      <c r="B13" t="s">
        <v>3</v>
      </c>
      <c r="C13" t="s">
        <v>41</v>
      </c>
      <c r="D13" s="25">
        <f t="shared" si="10"/>
        <v>42907</v>
      </c>
      <c r="E13" s="29">
        <v>3</v>
      </c>
      <c r="F13" s="16">
        <f t="shared" si="0"/>
        <v>0.81783746556473835</v>
      </c>
      <c r="G13" s="17">
        <v>1</v>
      </c>
      <c r="H13">
        <v>78</v>
      </c>
      <c r="I13" s="25">
        <v>42865</v>
      </c>
      <c r="J13" s="16">
        <f t="shared" si="9"/>
        <v>3.1428571428571428</v>
      </c>
      <c r="K13" s="29">
        <v>3</v>
      </c>
      <c r="L13" s="16">
        <f t="shared" si="1"/>
        <v>2.0661157024793389E-2</v>
      </c>
      <c r="M13" s="29">
        <v>19</v>
      </c>
      <c r="N13" s="29">
        <v>150</v>
      </c>
      <c r="O13" s="29">
        <f t="shared" si="2"/>
        <v>12.666666666666668</v>
      </c>
      <c r="P13" s="29">
        <f t="shared" si="3"/>
        <v>30</v>
      </c>
      <c r="Q13" s="29">
        <f t="shared" si="4"/>
        <v>-11</v>
      </c>
      <c r="R13" s="17">
        <f t="shared" si="5"/>
        <v>0.3925619834710744</v>
      </c>
      <c r="S13" s="16">
        <f t="shared" si="6"/>
        <v>2.4535123966942152</v>
      </c>
      <c r="T13" s="16">
        <f t="shared" si="7"/>
        <v>0.13085399449035814</v>
      </c>
      <c r="U13" s="16">
        <f t="shared" si="8"/>
        <v>0.81783746556473835</v>
      </c>
    </row>
    <row r="14" spans="1:21" x14ac:dyDescent="0.25">
      <c r="A14" s="16">
        <v>3.08</v>
      </c>
      <c r="B14" t="s">
        <v>104</v>
      </c>
      <c r="C14" t="s">
        <v>105</v>
      </c>
      <c r="D14" s="25">
        <f t="shared" si="10"/>
        <v>42907</v>
      </c>
      <c r="E14" s="29">
        <v>1</v>
      </c>
      <c r="F14" s="16">
        <f t="shared" si="0"/>
        <v>1.6787190082644627</v>
      </c>
      <c r="G14" s="17">
        <v>2</v>
      </c>
      <c r="H14">
        <v>65</v>
      </c>
      <c r="I14" s="25">
        <v>42865</v>
      </c>
      <c r="J14" s="16">
        <f t="shared" si="9"/>
        <v>1.2857142857142858</v>
      </c>
      <c r="K14" s="29">
        <v>1</v>
      </c>
      <c r="L14" s="16">
        <f t="shared" si="1"/>
        <v>4.1322314049586778E-2</v>
      </c>
      <c r="M14">
        <v>13</v>
      </c>
      <c r="N14" s="29">
        <v>120</v>
      </c>
      <c r="O14" s="29">
        <f t="shared" si="2"/>
        <v>10.833333333333334</v>
      </c>
      <c r="P14" s="29">
        <f t="shared" si="3"/>
        <v>24</v>
      </c>
      <c r="Q14" s="29">
        <f t="shared" si="4"/>
        <v>-11</v>
      </c>
      <c r="R14" s="17">
        <f t="shared" si="5"/>
        <v>0.53719008264462809</v>
      </c>
      <c r="S14" s="16">
        <f t="shared" si="6"/>
        <v>3.3574380165289255</v>
      </c>
      <c r="T14" s="16">
        <f t="shared" si="7"/>
        <v>0.53719008264462809</v>
      </c>
      <c r="U14" s="16">
        <f t="shared" si="8"/>
        <v>3.3574380165289255</v>
      </c>
    </row>
    <row r="15" spans="1:21" x14ac:dyDescent="0.25">
      <c r="A15" s="16">
        <v>3.08</v>
      </c>
      <c r="B15" t="s">
        <v>28</v>
      </c>
      <c r="C15" t="s">
        <v>39</v>
      </c>
      <c r="D15" s="25">
        <f t="shared" si="10"/>
        <v>42907</v>
      </c>
      <c r="E15" s="29">
        <v>3</v>
      </c>
      <c r="F15" s="16">
        <f t="shared" si="0"/>
        <v>0.60261707988980728</v>
      </c>
      <c r="G15" s="17">
        <v>4</v>
      </c>
      <c r="H15">
        <v>80</v>
      </c>
      <c r="I15" s="25">
        <v>42865</v>
      </c>
      <c r="J15" s="16">
        <f t="shared" si="9"/>
        <v>3.4285714285714284</v>
      </c>
      <c r="K15" s="29">
        <v>3</v>
      </c>
      <c r="L15" s="16">
        <f t="shared" si="1"/>
        <v>8.2644628099173556E-2</v>
      </c>
      <c r="M15">
        <v>14</v>
      </c>
      <c r="N15" s="29">
        <v>125</v>
      </c>
      <c r="O15" s="29">
        <f t="shared" si="2"/>
        <v>11.200000000000001</v>
      </c>
      <c r="P15" s="29">
        <f t="shared" si="3"/>
        <v>25</v>
      </c>
      <c r="Q15" s="29">
        <f t="shared" si="4"/>
        <v>-11</v>
      </c>
      <c r="R15" s="17">
        <f t="shared" si="5"/>
        <v>1.1570247933884299</v>
      </c>
      <c r="S15" s="16">
        <f t="shared" si="6"/>
        <v>7.231404958677687</v>
      </c>
      <c r="T15" s="16">
        <f t="shared" si="7"/>
        <v>0.38567493112947665</v>
      </c>
      <c r="U15" s="16">
        <f t="shared" si="8"/>
        <v>2.4104683195592291</v>
      </c>
    </row>
    <row r="16" spans="1:21" s="30" customFormat="1" x14ac:dyDescent="0.25">
      <c r="A16" s="16">
        <v>3.14</v>
      </c>
      <c r="B16" t="s">
        <v>29</v>
      </c>
      <c r="C16" t="s">
        <v>49</v>
      </c>
      <c r="D16" s="25">
        <f t="shared" si="10"/>
        <v>42913</v>
      </c>
      <c r="E16" s="29">
        <v>3</v>
      </c>
      <c r="F16" s="16">
        <f t="shared" si="0"/>
        <v>0.47348484848484856</v>
      </c>
      <c r="G16" s="17">
        <v>3</v>
      </c>
      <c r="H16">
        <v>75</v>
      </c>
      <c r="I16" s="25">
        <v>42871</v>
      </c>
      <c r="J16" s="16">
        <f t="shared" si="9"/>
        <v>2.7142857142857144</v>
      </c>
      <c r="K16" s="29">
        <v>3</v>
      </c>
      <c r="L16" s="16">
        <f t="shared" si="1"/>
        <v>6.1983471074380167E-2</v>
      </c>
      <c r="M16">
        <v>11</v>
      </c>
      <c r="N16" s="29">
        <v>120</v>
      </c>
      <c r="O16" s="29">
        <f t="shared" si="2"/>
        <v>9.1666666666666661</v>
      </c>
      <c r="P16" s="29">
        <f t="shared" si="3"/>
        <v>24</v>
      </c>
      <c r="Q16" s="29">
        <f t="shared" si="4"/>
        <v>-13</v>
      </c>
      <c r="R16" s="17">
        <f t="shared" si="5"/>
        <v>0.68181818181818188</v>
      </c>
      <c r="S16" s="16">
        <f t="shared" si="6"/>
        <v>4.2613636363636367</v>
      </c>
      <c r="T16" s="16">
        <f t="shared" si="7"/>
        <v>0.22727272727272729</v>
      </c>
      <c r="U16" s="16">
        <f t="shared" si="8"/>
        <v>1.4204545454545456</v>
      </c>
    </row>
    <row r="17" spans="1:21" s="32" customFormat="1" x14ac:dyDescent="0.25">
      <c r="A17" s="16">
        <v>1.1200000000000001</v>
      </c>
      <c r="B17" t="s">
        <v>21</v>
      </c>
      <c r="C17" t="s">
        <v>52</v>
      </c>
      <c r="D17" s="25">
        <f t="shared" si="10"/>
        <v>42914</v>
      </c>
      <c r="E17" s="29">
        <v>3</v>
      </c>
      <c r="F17" s="16">
        <f t="shared" si="0"/>
        <v>1.1621900826446281</v>
      </c>
      <c r="G17" s="17">
        <v>2</v>
      </c>
      <c r="H17">
        <v>75</v>
      </c>
      <c r="I17" s="25">
        <v>42872</v>
      </c>
      <c r="J17" s="16">
        <f t="shared" si="9"/>
        <v>2.7142857142857144</v>
      </c>
      <c r="K17" s="29">
        <v>3</v>
      </c>
      <c r="L17" s="16">
        <f t="shared" si="1"/>
        <v>4.1322314049586778E-2</v>
      </c>
      <c r="M17">
        <v>27</v>
      </c>
      <c r="N17" s="29">
        <v>150</v>
      </c>
      <c r="O17" s="29">
        <f t="shared" si="2"/>
        <v>18</v>
      </c>
      <c r="P17" s="29">
        <f t="shared" si="3"/>
        <v>30</v>
      </c>
      <c r="Q17" s="29">
        <f t="shared" si="4"/>
        <v>-3</v>
      </c>
      <c r="R17" s="17">
        <f t="shared" si="5"/>
        <v>1.115702479338843</v>
      </c>
      <c r="S17" s="16">
        <f t="shared" si="6"/>
        <v>6.973140495867769</v>
      </c>
      <c r="T17" s="16">
        <f t="shared" si="7"/>
        <v>0.37190082644628103</v>
      </c>
      <c r="U17" s="16">
        <f t="shared" si="8"/>
        <v>2.3243801652892562</v>
      </c>
    </row>
    <row r="18" spans="1:21" x14ac:dyDescent="0.25">
      <c r="A18" s="16">
        <v>3.04</v>
      </c>
      <c r="B18" t="s">
        <v>23</v>
      </c>
      <c r="C18" t="s">
        <v>57</v>
      </c>
      <c r="D18" s="25">
        <f t="shared" si="10"/>
        <v>42914</v>
      </c>
      <c r="E18" s="29">
        <v>3</v>
      </c>
      <c r="F18" s="16">
        <f t="shared" si="0"/>
        <v>0.73174931129476584</v>
      </c>
      <c r="G18" s="17">
        <v>3</v>
      </c>
      <c r="H18">
        <v>75</v>
      </c>
      <c r="I18" s="25">
        <v>42872</v>
      </c>
      <c r="J18" s="16">
        <f t="shared" si="9"/>
        <v>2.7142857142857144</v>
      </c>
      <c r="K18" s="29">
        <v>3</v>
      </c>
      <c r="L18" s="16">
        <f t="shared" si="1"/>
        <v>6.1983471074380167E-2</v>
      </c>
      <c r="M18">
        <v>17</v>
      </c>
      <c r="N18" s="29">
        <v>120</v>
      </c>
      <c r="O18" s="29">
        <f t="shared" si="2"/>
        <v>14.166666666666666</v>
      </c>
      <c r="P18" s="29">
        <f t="shared" si="3"/>
        <v>24</v>
      </c>
      <c r="Q18" s="29">
        <f t="shared" si="4"/>
        <v>-7</v>
      </c>
      <c r="R18" s="17">
        <f t="shared" si="5"/>
        <v>1.0537190082644627</v>
      </c>
      <c r="S18" s="16">
        <f t="shared" si="6"/>
        <v>6.5857438016528924</v>
      </c>
      <c r="T18" s="16">
        <f t="shared" si="7"/>
        <v>0.3512396694214876</v>
      </c>
      <c r="U18" s="16">
        <f t="shared" si="8"/>
        <v>2.1952479338842976</v>
      </c>
    </row>
    <row r="19" spans="1:21" ht="30" x14ac:dyDescent="0.25">
      <c r="A19">
        <v>1.01</v>
      </c>
      <c r="B19" s="13" t="s">
        <v>20</v>
      </c>
      <c r="C19" s="14" t="s">
        <v>66</v>
      </c>
      <c r="D19" s="25">
        <f t="shared" si="10"/>
        <v>42920</v>
      </c>
      <c r="E19" s="29">
        <v>5</v>
      </c>
      <c r="F19" s="16">
        <f t="shared" si="0"/>
        <v>0.74896694214876036</v>
      </c>
      <c r="G19" s="17">
        <v>1</v>
      </c>
      <c r="H19">
        <v>93</v>
      </c>
      <c r="I19" s="25">
        <v>42878</v>
      </c>
      <c r="J19" s="16">
        <f t="shared" si="9"/>
        <v>5.2857142857142856</v>
      </c>
      <c r="K19" s="29">
        <v>5</v>
      </c>
      <c r="L19" s="16">
        <f t="shared" si="1"/>
        <v>2.0661157024793389E-2</v>
      </c>
      <c r="M19">
        <v>29</v>
      </c>
      <c r="N19" s="29">
        <v>150</v>
      </c>
      <c r="O19" s="29">
        <f t="shared" si="2"/>
        <v>19.333333333333332</v>
      </c>
      <c r="P19" s="29">
        <f t="shared" si="3"/>
        <v>30</v>
      </c>
      <c r="Q19" s="29">
        <f t="shared" si="4"/>
        <v>-1</v>
      </c>
      <c r="R19" s="17">
        <f t="shared" si="5"/>
        <v>0.59917355371900827</v>
      </c>
      <c r="S19" s="16">
        <f t="shared" si="6"/>
        <v>3.7448347107438016</v>
      </c>
      <c r="T19" s="16">
        <f t="shared" si="7"/>
        <v>0.11983471074380166</v>
      </c>
      <c r="U19" s="16">
        <f t="shared" si="8"/>
        <v>0.74896694214876036</v>
      </c>
    </row>
    <row r="20" spans="1:21" x14ac:dyDescent="0.25">
      <c r="A20" s="16">
        <v>3.05</v>
      </c>
      <c r="B20" t="s">
        <v>24</v>
      </c>
      <c r="C20" t="s">
        <v>44</v>
      </c>
      <c r="D20" s="25">
        <f t="shared" si="10"/>
        <v>42920</v>
      </c>
      <c r="E20" s="29">
        <v>3</v>
      </c>
      <c r="F20" s="16">
        <f t="shared" si="0"/>
        <v>0.21522038567493115</v>
      </c>
      <c r="G20" s="17">
        <v>3</v>
      </c>
      <c r="H20">
        <v>76</v>
      </c>
      <c r="I20" s="25">
        <v>42878</v>
      </c>
      <c r="J20" s="16">
        <f t="shared" si="9"/>
        <v>2.8571428571428572</v>
      </c>
      <c r="K20" s="29">
        <v>3</v>
      </c>
      <c r="L20" s="16">
        <f t="shared" si="1"/>
        <v>6.1983471074380167E-2</v>
      </c>
      <c r="M20">
        <v>5</v>
      </c>
      <c r="N20" s="29">
        <v>120</v>
      </c>
      <c r="O20" s="29">
        <f t="shared" si="2"/>
        <v>4.1666666666666661</v>
      </c>
      <c r="P20" s="29">
        <f t="shared" si="3"/>
        <v>24</v>
      </c>
      <c r="Q20" s="29">
        <f t="shared" si="4"/>
        <v>-19</v>
      </c>
      <c r="R20" s="17">
        <f t="shared" si="5"/>
        <v>0.30991735537190085</v>
      </c>
      <c r="S20" s="16">
        <f t="shared" si="6"/>
        <v>1.9369834710743803</v>
      </c>
      <c r="T20" s="16">
        <f t="shared" si="7"/>
        <v>0.10330578512396695</v>
      </c>
      <c r="U20" s="16">
        <f t="shared" si="8"/>
        <v>0.64566115702479343</v>
      </c>
    </row>
    <row r="21" spans="1:21" x14ac:dyDescent="0.25">
      <c r="A21" s="16">
        <v>3.05</v>
      </c>
      <c r="B21" t="s">
        <v>23</v>
      </c>
      <c r="C21" t="s">
        <v>58</v>
      </c>
      <c r="D21" s="25">
        <f t="shared" si="10"/>
        <v>42920</v>
      </c>
      <c r="E21" s="29">
        <v>3</v>
      </c>
      <c r="F21" s="16">
        <f t="shared" si="0"/>
        <v>0.21522038567493115</v>
      </c>
      <c r="G21" s="17">
        <v>3</v>
      </c>
      <c r="H21">
        <v>77</v>
      </c>
      <c r="I21" s="25">
        <v>42878</v>
      </c>
      <c r="J21" s="16">
        <f t="shared" si="9"/>
        <v>3</v>
      </c>
      <c r="K21" s="29">
        <v>3</v>
      </c>
      <c r="L21" s="16">
        <f t="shared" si="1"/>
        <v>6.1983471074380167E-2</v>
      </c>
      <c r="M21">
        <v>5</v>
      </c>
      <c r="N21" s="29">
        <v>120</v>
      </c>
      <c r="O21" s="29">
        <f t="shared" si="2"/>
        <v>4.1666666666666661</v>
      </c>
      <c r="P21" s="29">
        <f t="shared" si="3"/>
        <v>24</v>
      </c>
      <c r="Q21" s="29">
        <f t="shared" si="4"/>
        <v>-19</v>
      </c>
      <c r="R21" s="17">
        <f t="shared" si="5"/>
        <v>0.30991735537190085</v>
      </c>
      <c r="S21" s="16">
        <f t="shared" si="6"/>
        <v>1.9369834710743803</v>
      </c>
      <c r="T21" s="16">
        <f t="shared" si="7"/>
        <v>0.10330578512396695</v>
      </c>
      <c r="U21" s="16">
        <f t="shared" si="8"/>
        <v>0.64566115702479343</v>
      </c>
    </row>
    <row r="22" spans="1:21" x14ac:dyDescent="0.25">
      <c r="A22" s="16">
        <v>1.1200000000000001</v>
      </c>
      <c r="B22" t="s">
        <v>29</v>
      </c>
      <c r="C22" t="s">
        <v>46</v>
      </c>
      <c r="D22" s="25">
        <f t="shared" si="10"/>
        <v>42928</v>
      </c>
      <c r="E22" s="29">
        <v>2</v>
      </c>
      <c r="F22" s="16">
        <f t="shared" si="0"/>
        <v>1.0976239669421488</v>
      </c>
      <c r="G22" s="17">
        <v>4</v>
      </c>
      <c r="H22">
        <v>73</v>
      </c>
      <c r="I22" s="25">
        <v>42886</v>
      </c>
      <c r="J22" s="16">
        <f t="shared" si="9"/>
        <v>2.4285714285714284</v>
      </c>
      <c r="K22" s="29">
        <v>2</v>
      </c>
      <c r="L22" s="16">
        <f t="shared" si="1"/>
        <v>8.2644628099173556E-2</v>
      </c>
      <c r="M22">
        <v>17</v>
      </c>
      <c r="N22" s="29">
        <v>120</v>
      </c>
      <c r="O22" s="29">
        <f t="shared" si="2"/>
        <v>14.166666666666666</v>
      </c>
      <c r="P22" s="29">
        <f t="shared" si="3"/>
        <v>24</v>
      </c>
      <c r="Q22" s="29">
        <f t="shared" si="4"/>
        <v>-7</v>
      </c>
      <c r="R22" s="17">
        <f t="shared" si="5"/>
        <v>1.4049586776859504</v>
      </c>
      <c r="S22" s="16">
        <f t="shared" si="6"/>
        <v>8.7809917355371905</v>
      </c>
      <c r="T22" s="16">
        <f t="shared" si="7"/>
        <v>0.7024793388429752</v>
      </c>
      <c r="U22" s="16">
        <f t="shared" si="8"/>
        <v>4.3904958677685952</v>
      </c>
    </row>
    <row r="23" spans="1:21" x14ac:dyDescent="0.25">
      <c r="A23" s="16">
        <v>1.1200000000000001</v>
      </c>
      <c r="B23" t="s">
        <v>29</v>
      </c>
      <c r="C23" t="s">
        <v>48</v>
      </c>
      <c r="D23" s="25">
        <f t="shared" si="10"/>
        <v>42937</v>
      </c>
      <c r="E23" s="29">
        <v>3</v>
      </c>
      <c r="F23" s="16">
        <f t="shared" si="0"/>
        <v>0.73174931129476584</v>
      </c>
      <c r="G23" s="17">
        <v>4</v>
      </c>
      <c r="H23">
        <v>75</v>
      </c>
      <c r="I23" s="25">
        <v>42895</v>
      </c>
      <c r="J23" s="16">
        <f t="shared" si="9"/>
        <v>2.7142857142857144</v>
      </c>
      <c r="K23" s="29">
        <v>3</v>
      </c>
      <c r="L23" s="16">
        <f t="shared" si="1"/>
        <v>8.2644628099173556E-2</v>
      </c>
      <c r="M23">
        <v>17</v>
      </c>
      <c r="N23" s="29">
        <v>120</v>
      </c>
      <c r="O23" s="29">
        <f t="shared" si="2"/>
        <v>14.166666666666666</v>
      </c>
      <c r="P23" s="29">
        <f t="shared" si="3"/>
        <v>24</v>
      </c>
      <c r="Q23" s="29">
        <f t="shared" si="4"/>
        <v>-7</v>
      </c>
      <c r="R23" s="17">
        <f t="shared" si="5"/>
        <v>1.4049586776859504</v>
      </c>
      <c r="S23" s="16">
        <f t="shared" si="6"/>
        <v>8.7809917355371905</v>
      </c>
      <c r="T23" s="16">
        <f t="shared" si="7"/>
        <v>0.46831955922865015</v>
      </c>
      <c r="U23" s="16">
        <f t="shared" si="8"/>
        <v>2.9269972451790633</v>
      </c>
    </row>
    <row r="24" spans="1:21" x14ac:dyDescent="0.25">
      <c r="A24" s="16">
        <v>3.08</v>
      </c>
      <c r="B24" t="s">
        <v>106</v>
      </c>
      <c r="C24" t="s">
        <v>107</v>
      </c>
      <c r="D24" s="25">
        <f t="shared" si="10"/>
        <v>42941</v>
      </c>
      <c r="E24" s="29">
        <v>1</v>
      </c>
      <c r="F24" s="16">
        <f t="shared" si="0"/>
        <v>1.6787190082644627</v>
      </c>
      <c r="G24" s="17">
        <v>1</v>
      </c>
      <c r="H24">
        <v>65</v>
      </c>
      <c r="I24" s="25">
        <v>42899</v>
      </c>
      <c r="J24" s="16">
        <f t="shared" si="9"/>
        <v>1.2857142857142858</v>
      </c>
      <c r="K24" s="29">
        <v>1</v>
      </c>
      <c r="L24" s="16">
        <f t="shared" si="1"/>
        <v>2.0661157024793389E-2</v>
      </c>
      <c r="M24">
        <v>13</v>
      </c>
      <c r="N24" s="29">
        <v>120</v>
      </c>
      <c r="O24" s="29">
        <f t="shared" si="2"/>
        <v>10.833333333333334</v>
      </c>
      <c r="P24" s="29">
        <f t="shared" si="3"/>
        <v>24</v>
      </c>
      <c r="Q24" s="29">
        <f t="shared" si="4"/>
        <v>-11</v>
      </c>
      <c r="R24" s="17">
        <f t="shared" si="5"/>
        <v>0.26859504132231404</v>
      </c>
      <c r="S24" s="16">
        <f t="shared" si="6"/>
        <v>1.6787190082644627</v>
      </c>
      <c r="T24" s="16">
        <f t="shared" si="7"/>
        <v>0.26859504132231404</v>
      </c>
      <c r="U24" s="16">
        <f t="shared" si="8"/>
        <v>1.6787190082644627</v>
      </c>
    </row>
    <row r="25" spans="1:21" x14ac:dyDescent="0.25">
      <c r="A25" s="16">
        <v>3.15</v>
      </c>
      <c r="B25" t="s">
        <v>26</v>
      </c>
      <c r="C25" t="s">
        <v>39</v>
      </c>
      <c r="D25" s="25">
        <f t="shared" si="10"/>
        <v>42942</v>
      </c>
      <c r="E25" s="29">
        <v>4</v>
      </c>
      <c r="F25" s="16">
        <f t="shared" si="0"/>
        <v>4.9715909090909088E-2</v>
      </c>
      <c r="G25" s="17">
        <v>3</v>
      </c>
      <c r="H25">
        <v>85</v>
      </c>
      <c r="I25" s="25">
        <v>42900</v>
      </c>
      <c r="J25" s="16">
        <f t="shared" si="9"/>
        <v>4.1428571428571432</v>
      </c>
      <c r="K25" s="29">
        <v>4</v>
      </c>
      <c r="L25" s="16">
        <f>594/43560</f>
        <v>1.3636363636363636E-2</v>
      </c>
      <c r="M25">
        <v>7</v>
      </c>
      <c r="N25" s="29">
        <v>125</v>
      </c>
      <c r="O25" s="29">
        <f t="shared" si="2"/>
        <v>5.6000000000000005</v>
      </c>
      <c r="P25" s="29">
        <f t="shared" si="3"/>
        <v>25</v>
      </c>
      <c r="Q25" s="29">
        <f t="shared" si="4"/>
        <v>-18</v>
      </c>
      <c r="R25" s="17">
        <f t="shared" si="5"/>
        <v>9.5454545454545445E-2</v>
      </c>
      <c r="S25" s="16">
        <f t="shared" si="6"/>
        <v>0.59659090909090906</v>
      </c>
      <c r="T25" s="16">
        <f t="shared" si="7"/>
        <v>2.3863636363636361E-2</v>
      </c>
      <c r="U25" s="16">
        <f t="shared" si="8"/>
        <v>0.14914772727272727</v>
      </c>
    </row>
    <row r="26" spans="1:21" x14ac:dyDescent="0.25">
      <c r="A26" s="16">
        <v>5.05</v>
      </c>
      <c r="B26" t="s">
        <v>25</v>
      </c>
      <c r="C26" t="s">
        <v>63</v>
      </c>
      <c r="D26" s="25">
        <f t="shared" si="10"/>
        <v>42942</v>
      </c>
      <c r="E26" s="29">
        <v>6</v>
      </c>
      <c r="F26" s="16">
        <f t="shared" si="0"/>
        <v>0.25826446280991733</v>
      </c>
      <c r="G26" s="17">
        <v>3</v>
      </c>
      <c r="H26">
        <v>95</v>
      </c>
      <c r="I26" s="25">
        <v>42900</v>
      </c>
      <c r="J26" s="16">
        <f t="shared" si="9"/>
        <v>5.5714285714285712</v>
      </c>
      <c r="K26" s="29">
        <v>6</v>
      </c>
      <c r="L26" s="16">
        <f t="shared" ref="L26:L32" si="11">(G26*900)/43560</f>
        <v>6.1983471074380167E-2</v>
      </c>
      <c r="M26">
        <v>12</v>
      </c>
      <c r="N26" s="29">
        <v>100</v>
      </c>
      <c r="O26" s="29">
        <f t="shared" si="2"/>
        <v>12</v>
      </c>
      <c r="P26" s="29">
        <f t="shared" si="3"/>
        <v>20</v>
      </c>
      <c r="Q26" s="29">
        <f t="shared" si="4"/>
        <v>-8</v>
      </c>
      <c r="R26" s="17">
        <f t="shared" si="5"/>
        <v>0.74380165289256195</v>
      </c>
      <c r="S26" s="16">
        <f t="shared" si="6"/>
        <v>4.6487603305785123</v>
      </c>
      <c r="T26" s="16">
        <f t="shared" si="7"/>
        <v>0.12396694214876032</v>
      </c>
      <c r="U26" s="16">
        <f t="shared" si="8"/>
        <v>0.77479338842975198</v>
      </c>
    </row>
    <row r="27" spans="1:21" x14ac:dyDescent="0.25">
      <c r="A27" s="16">
        <v>5.05</v>
      </c>
      <c r="B27" t="s">
        <v>25</v>
      </c>
      <c r="C27" t="s">
        <v>61</v>
      </c>
      <c r="D27" s="25">
        <f t="shared" si="10"/>
        <v>42942</v>
      </c>
      <c r="E27" s="29">
        <v>4</v>
      </c>
      <c r="F27" s="16">
        <f t="shared" si="0"/>
        <v>0.38739669421487605</v>
      </c>
      <c r="G27" s="17">
        <v>1.5</v>
      </c>
      <c r="H27">
        <v>85</v>
      </c>
      <c r="I27" s="25">
        <v>42900</v>
      </c>
      <c r="J27" s="16">
        <f t="shared" si="9"/>
        <v>4.1428571428571432</v>
      </c>
      <c r="K27" s="29">
        <v>4</v>
      </c>
      <c r="L27" s="16">
        <f t="shared" si="11"/>
        <v>3.0991735537190084E-2</v>
      </c>
      <c r="M27">
        <v>12</v>
      </c>
      <c r="N27" s="29">
        <v>100</v>
      </c>
      <c r="O27" s="29">
        <f t="shared" si="2"/>
        <v>12</v>
      </c>
      <c r="P27" s="29">
        <f t="shared" si="3"/>
        <v>20</v>
      </c>
      <c r="Q27" s="29">
        <f t="shared" si="4"/>
        <v>-8</v>
      </c>
      <c r="R27" s="17">
        <f t="shared" si="5"/>
        <v>0.37190082644628097</v>
      </c>
      <c r="S27" s="16">
        <f t="shared" si="6"/>
        <v>2.3243801652892562</v>
      </c>
      <c r="T27" s="16">
        <f t="shared" si="7"/>
        <v>9.2975206611570244E-2</v>
      </c>
      <c r="U27" s="16">
        <f t="shared" si="8"/>
        <v>0.58109504132231404</v>
      </c>
    </row>
    <row r="28" spans="1:21" x14ac:dyDescent="0.25">
      <c r="A28" s="16">
        <v>5.05</v>
      </c>
      <c r="B28" t="s">
        <v>25</v>
      </c>
      <c r="C28" t="s">
        <v>62</v>
      </c>
      <c r="D28" s="25">
        <f t="shared" si="10"/>
        <v>42942</v>
      </c>
      <c r="E28" s="29">
        <v>5</v>
      </c>
      <c r="F28" s="16">
        <f t="shared" si="0"/>
        <v>0.30991735537190085</v>
      </c>
      <c r="G28" s="17">
        <v>0.5</v>
      </c>
      <c r="H28">
        <v>92</v>
      </c>
      <c r="I28" s="25">
        <v>42900</v>
      </c>
      <c r="J28" s="16">
        <f t="shared" si="9"/>
        <v>5.1428571428571432</v>
      </c>
      <c r="K28" s="29">
        <v>5</v>
      </c>
      <c r="L28" s="16">
        <f t="shared" si="11"/>
        <v>1.0330578512396695E-2</v>
      </c>
      <c r="M28">
        <v>12</v>
      </c>
      <c r="N28" s="29">
        <v>100</v>
      </c>
      <c r="O28" s="29">
        <f t="shared" si="2"/>
        <v>12</v>
      </c>
      <c r="P28" s="29">
        <f t="shared" si="3"/>
        <v>20</v>
      </c>
      <c r="Q28" s="29">
        <f t="shared" si="4"/>
        <v>-8</v>
      </c>
      <c r="R28" s="17">
        <f t="shared" si="5"/>
        <v>0.12396694214876033</v>
      </c>
      <c r="S28" s="16">
        <f t="shared" si="6"/>
        <v>0.77479338842975209</v>
      </c>
      <c r="T28" s="16">
        <f t="shared" si="7"/>
        <v>2.4793388429752067E-2</v>
      </c>
      <c r="U28" s="16">
        <f t="shared" si="8"/>
        <v>0.15495867768595042</v>
      </c>
    </row>
    <row r="29" spans="1:21" x14ac:dyDescent="0.25">
      <c r="A29" s="16">
        <v>5.05</v>
      </c>
      <c r="B29" t="s">
        <v>25</v>
      </c>
      <c r="C29" t="s">
        <v>64</v>
      </c>
      <c r="D29" s="25">
        <f t="shared" si="10"/>
        <v>42942</v>
      </c>
      <c r="E29" s="29">
        <v>6</v>
      </c>
      <c r="F29" s="16">
        <f t="shared" si="0"/>
        <v>0.25826446280991738</v>
      </c>
      <c r="G29" s="17">
        <v>2</v>
      </c>
      <c r="H29">
        <v>95</v>
      </c>
      <c r="I29" s="25">
        <v>42900</v>
      </c>
      <c r="J29" s="16">
        <f t="shared" si="9"/>
        <v>5.5714285714285712</v>
      </c>
      <c r="K29" s="29">
        <v>6</v>
      </c>
      <c r="L29" s="16">
        <f t="shared" si="11"/>
        <v>4.1322314049586778E-2</v>
      </c>
      <c r="M29">
        <v>12</v>
      </c>
      <c r="N29" s="29">
        <v>100</v>
      </c>
      <c r="O29" s="29">
        <f t="shared" si="2"/>
        <v>12</v>
      </c>
      <c r="P29" s="29">
        <f t="shared" si="3"/>
        <v>20</v>
      </c>
      <c r="Q29" s="29">
        <f t="shared" si="4"/>
        <v>-8</v>
      </c>
      <c r="R29" s="17">
        <f t="shared" si="5"/>
        <v>0.49586776859504134</v>
      </c>
      <c r="S29" s="16">
        <f t="shared" si="6"/>
        <v>3.0991735537190084</v>
      </c>
      <c r="T29" s="16">
        <f t="shared" si="7"/>
        <v>8.2644628099173556E-2</v>
      </c>
      <c r="U29" s="16">
        <f t="shared" si="8"/>
        <v>0.51652892561983477</v>
      </c>
    </row>
    <row r="30" spans="1:21" s="32" customFormat="1" x14ac:dyDescent="0.25">
      <c r="A30" s="16">
        <v>1.18</v>
      </c>
      <c r="B30" t="s">
        <v>29</v>
      </c>
      <c r="C30" t="s">
        <v>47</v>
      </c>
      <c r="D30" s="25">
        <f t="shared" si="10"/>
        <v>42945</v>
      </c>
      <c r="E30" s="29">
        <v>3</v>
      </c>
      <c r="F30" s="16">
        <f t="shared" si="0"/>
        <v>0.73174931129476584</v>
      </c>
      <c r="G30" s="17">
        <v>4</v>
      </c>
      <c r="H30">
        <v>75</v>
      </c>
      <c r="I30" s="25">
        <v>42903</v>
      </c>
      <c r="J30" s="16">
        <f t="shared" si="9"/>
        <v>2.7142857142857144</v>
      </c>
      <c r="K30" s="29">
        <v>3</v>
      </c>
      <c r="L30" s="16">
        <f t="shared" si="11"/>
        <v>8.2644628099173556E-2</v>
      </c>
      <c r="M30">
        <v>17</v>
      </c>
      <c r="N30" s="29">
        <v>120</v>
      </c>
      <c r="O30" s="29">
        <f t="shared" si="2"/>
        <v>14.166666666666666</v>
      </c>
      <c r="P30" s="29">
        <f t="shared" si="3"/>
        <v>24</v>
      </c>
      <c r="Q30" s="29">
        <f t="shared" si="4"/>
        <v>-7</v>
      </c>
      <c r="R30" s="17">
        <f t="shared" si="5"/>
        <v>1.4049586776859504</v>
      </c>
      <c r="S30" s="16">
        <f t="shared" si="6"/>
        <v>8.7809917355371905</v>
      </c>
      <c r="T30" s="16">
        <f t="shared" si="7"/>
        <v>0.46831955922865015</v>
      </c>
      <c r="U30" s="16">
        <f t="shared" si="8"/>
        <v>2.9269972451790633</v>
      </c>
    </row>
    <row r="31" spans="1:21" s="32" customFormat="1" ht="30" x14ac:dyDescent="0.25">
      <c r="A31">
        <v>1.1299999999999999</v>
      </c>
      <c r="B31" s="13" t="s">
        <v>20</v>
      </c>
      <c r="C31" s="14" t="s">
        <v>67</v>
      </c>
      <c r="D31" s="25">
        <f t="shared" si="10"/>
        <v>42948</v>
      </c>
      <c r="E31" s="29">
        <v>6</v>
      </c>
      <c r="F31" s="16">
        <f t="shared" si="0"/>
        <v>0.55957300275482091</v>
      </c>
      <c r="G31" s="17">
        <v>2</v>
      </c>
      <c r="H31">
        <v>100</v>
      </c>
      <c r="I31" s="25">
        <v>42906</v>
      </c>
      <c r="J31" s="16">
        <f t="shared" si="9"/>
        <v>6.2857142857142856</v>
      </c>
      <c r="K31" s="29">
        <v>6</v>
      </c>
      <c r="L31" s="16">
        <f t="shared" si="11"/>
        <v>4.1322314049586778E-2</v>
      </c>
      <c r="M31">
        <v>26</v>
      </c>
      <c r="N31" s="29">
        <v>150</v>
      </c>
      <c r="O31" s="29">
        <f t="shared" si="2"/>
        <v>17.333333333333336</v>
      </c>
      <c r="P31" s="29">
        <f t="shared" si="3"/>
        <v>30</v>
      </c>
      <c r="Q31" s="29">
        <f t="shared" si="4"/>
        <v>-4</v>
      </c>
      <c r="R31" s="17">
        <f t="shared" si="5"/>
        <v>1.0743801652892562</v>
      </c>
      <c r="S31" s="16">
        <f t="shared" si="6"/>
        <v>6.714876033057851</v>
      </c>
      <c r="T31" s="16">
        <f t="shared" si="7"/>
        <v>0.1790633608815427</v>
      </c>
      <c r="U31" s="16">
        <f t="shared" si="8"/>
        <v>1.1191460055096418</v>
      </c>
    </row>
    <row r="32" spans="1:21" s="32" customFormat="1" x14ac:dyDescent="0.25">
      <c r="A32" s="16">
        <v>1.18</v>
      </c>
      <c r="B32" t="s">
        <v>29</v>
      </c>
      <c r="C32" t="s">
        <v>51</v>
      </c>
      <c r="D32" s="25">
        <f t="shared" si="10"/>
        <v>42955</v>
      </c>
      <c r="E32" s="29">
        <v>4</v>
      </c>
      <c r="F32" s="16">
        <f t="shared" si="0"/>
        <v>0.5488119834710744</v>
      </c>
      <c r="G32" s="17">
        <v>3</v>
      </c>
      <c r="H32">
        <v>81</v>
      </c>
      <c r="I32" s="25">
        <v>42913</v>
      </c>
      <c r="J32" s="16">
        <f t="shared" si="9"/>
        <v>3.5714285714285716</v>
      </c>
      <c r="K32" s="29">
        <v>4</v>
      </c>
      <c r="L32" s="16">
        <f t="shared" si="11"/>
        <v>6.1983471074380167E-2</v>
      </c>
      <c r="M32">
        <v>17</v>
      </c>
      <c r="N32" s="29">
        <v>120</v>
      </c>
      <c r="O32" s="29">
        <f t="shared" si="2"/>
        <v>14.166666666666666</v>
      </c>
      <c r="P32" s="29">
        <f t="shared" si="3"/>
        <v>24</v>
      </c>
      <c r="Q32" s="29">
        <f t="shared" si="4"/>
        <v>-7</v>
      </c>
      <c r="R32" s="17">
        <f t="shared" si="5"/>
        <v>1.0537190082644627</v>
      </c>
      <c r="S32" s="16">
        <f t="shared" si="6"/>
        <v>6.5857438016528924</v>
      </c>
      <c r="T32" s="16">
        <f t="shared" si="7"/>
        <v>0.26342975206611569</v>
      </c>
      <c r="U32" s="16">
        <f t="shared" si="8"/>
        <v>1.6464359504132231</v>
      </c>
    </row>
    <row r="33" spans="1:21" x14ac:dyDescent="0.25">
      <c r="A33" s="16">
        <v>3.15</v>
      </c>
      <c r="B33" t="s">
        <v>87</v>
      </c>
      <c r="C33" t="s">
        <v>108</v>
      </c>
      <c r="D33" s="25">
        <f t="shared" si="10"/>
        <v>42969</v>
      </c>
      <c r="E33" s="29">
        <v>6</v>
      </c>
      <c r="F33" s="16">
        <f t="shared" si="0"/>
        <v>0.15151515151515152</v>
      </c>
      <c r="G33" s="17">
        <v>3</v>
      </c>
      <c r="H33">
        <v>100</v>
      </c>
      <c r="I33" s="25">
        <v>42927</v>
      </c>
      <c r="J33" s="16">
        <f t="shared" si="9"/>
        <v>6.2857142857142856</v>
      </c>
      <c r="K33" s="29">
        <v>6</v>
      </c>
      <c r="L33" s="16">
        <f>594/43560</f>
        <v>1.3636363636363636E-2</v>
      </c>
      <c r="M33">
        <v>32</v>
      </c>
      <c r="N33" s="29">
        <v>200</v>
      </c>
      <c r="O33" s="29">
        <f t="shared" si="2"/>
        <v>16</v>
      </c>
      <c r="P33" s="29">
        <f t="shared" si="3"/>
        <v>40</v>
      </c>
      <c r="Q33" s="29">
        <f t="shared" si="4"/>
        <v>-8</v>
      </c>
      <c r="R33" s="17">
        <f t="shared" si="5"/>
        <v>0.43636363636363634</v>
      </c>
      <c r="S33" s="16">
        <f t="shared" si="6"/>
        <v>2.7272727272727271</v>
      </c>
      <c r="T33" s="16">
        <f t="shared" si="7"/>
        <v>7.2727272727272724E-2</v>
      </c>
      <c r="U33" s="16">
        <f t="shared" si="8"/>
        <v>0.45454545454545453</v>
      </c>
    </row>
    <row r="34" spans="1:21" x14ac:dyDescent="0.25">
      <c r="A34" s="16">
        <v>1.1000000000000001</v>
      </c>
      <c r="B34" t="s">
        <v>3</v>
      </c>
      <c r="C34" t="s">
        <v>43</v>
      </c>
      <c r="D34" s="25">
        <f t="shared" si="10"/>
        <v>42972</v>
      </c>
      <c r="E34" s="29">
        <v>6</v>
      </c>
      <c r="F34" s="16">
        <f t="shared" si="0"/>
        <v>0.36587465564738292</v>
      </c>
      <c r="G34" s="17">
        <v>1</v>
      </c>
      <c r="H34">
        <v>95</v>
      </c>
      <c r="I34" s="25">
        <v>42930</v>
      </c>
      <c r="J34" s="16">
        <f t="shared" si="9"/>
        <v>5.5714285714285712</v>
      </c>
      <c r="K34" s="29">
        <v>6</v>
      </c>
      <c r="L34" s="16">
        <f t="shared" ref="L34:L42" si="12">(G34*900)/43560</f>
        <v>2.0661157024793389E-2</v>
      </c>
      <c r="M34">
        <v>17</v>
      </c>
      <c r="N34" s="29">
        <v>150</v>
      </c>
      <c r="O34" s="29">
        <f t="shared" si="2"/>
        <v>11.333333333333332</v>
      </c>
      <c r="P34" s="29">
        <f t="shared" si="3"/>
        <v>30</v>
      </c>
      <c r="Q34" s="29">
        <f t="shared" si="4"/>
        <v>-13</v>
      </c>
      <c r="R34" s="17">
        <f t="shared" si="5"/>
        <v>0.3512396694214876</v>
      </c>
      <c r="S34" s="16">
        <f t="shared" si="6"/>
        <v>2.1952479338842976</v>
      </c>
      <c r="T34" s="16">
        <f t="shared" si="7"/>
        <v>5.8539944903581269E-2</v>
      </c>
      <c r="U34" s="16">
        <f t="shared" si="8"/>
        <v>0.36587465564738292</v>
      </c>
    </row>
    <row r="35" spans="1:21" x14ac:dyDescent="0.25">
      <c r="A35" s="16">
        <v>1.1000000000000001</v>
      </c>
      <c r="B35" t="s">
        <v>3</v>
      </c>
      <c r="C35" t="s">
        <v>42</v>
      </c>
      <c r="D35" s="25">
        <f t="shared" si="10"/>
        <v>42983</v>
      </c>
      <c r="E35" s="29">
        <v>2</v>
      </c>
      <c r="F35" s="16">
        <f t="shared" si="0"/>
        <v>1.0976239669421488</v>
      </c>
      <c r="G35" s="17">
        <v>1</v>
      </c>
      <c r="H35">
        <v>68</v>
      </c>
      <c r="I35" s="25">
        <v>42941</v>
      </c>
      <c r="J35" s="16">
        <f t="shared" si="9"/>
        <v>1.7142857142857142</v>
      </c>
      <c r="K35" s="29">
        <v>2</v>
      </c>
      <c r="L35" s="16">
        <f t="shared" si="12"/>
        <v>2.0661157024793389E-2</v>
      </c>
      <c r="M35">
        <v>17</v>
      </c>
      <c r="N35" s="29">
        <v>150</v>
      </c>
      <c r="O35" s="29">
        <f t="shared" si="2"/>
        <v>11.333333333333332</v>
      </c>
      <c r="P35" s="29">
        <f t="shared" si="3"/>
        <v>30</v>
      </c>
      <c r="Q35" s="29">
        <f t="shared" si="4"/>
        <v>-13</v>
      </c>
      <c r="R35" s="17">
        <f t="shared" si="5"/>
        <v>0.3512396694214876</v>
      </c>
      <c r="S35" s="16">
        <f t="shared" si="6"/>
        <v>2.1952479338842976</v>
      </c>
      <c r="T35" s="16">
        <f t="shared" si="7"/>
        <v>0.1756198347107438</v>
      </c>
      <c r="U35" s="16">
        <f t="shared" si="8"/>
        <v>1.0976239669421488</v>
      </c>
    </row>
    <row r="36" spans="1:21" ht="30" x14ac:dyDescent="0.25">
      <c r="A36" s="32" t="s">
        <v>99</v>
      </c>
      <c r="B36" s="13" t="s">
        <v>20</v>
      </c>
      <c r="C36" s="13" t="s">
        <v>67</v>
      </c>
      <c r="D36" s="33">
        <f t="shared" si="10"/>
        <v>42983</v>
      </c>
      <c r="E36" s="38">
        <v>6</v>
      </c>
      <c r="F36" s="31">
        <f t="shared" si="0"/>
        <v>0.58109504132231404</v>
      </c>
      <c r="G36" s="34">
        <v>2</v>
      </c>
      <c r="H36" s="32">
        <v>100</v>
      </c>
      <c r="I36" s="33">
        <v>42941</v>
      </c>
      <c r="J36" s="31">
        <f t="shared" si="9"/>
        <v>6.2857142857142856</v>
      </c>
      <c r="K36" s="38">
        <v>6</v>
      </c>
      <c r="L36" s="31">
        <f t="shared" si="12"/>
        <v>4.1322314049586778E-2</v>
      </c>
      <c r="M36" s="32">
        <v>27</v>
      </c>
      <c r="N36" s="29">
        <v>150</v>
      </c>
      <c r="O36" s="29">
        <f t="shared" si="2"/>
        <v>18</v>
      </c>
      <c r="P36" s="29">
        <f t="shared" si="3"/>
        <v>30</v>
      </c>
      <c r="Q36" s="41">
        <f t="shared" si="4"/>
        <v>-3</v>
      </c>
      <c r="R36" s="34">
        <f t="shared" si="5"/>
        <v>1.115702479338843</v>
      </c>
      <c r="S36" s="16">
        <f t="shared" si="6"/>
        <v>6.973140495867769</v>
      </c>
      <c r="T36" s="31">
        <f t="shared" si="7"/>
        <v>0.18595041322314051</v>
      </c>
      <c r="U36" s="16">
        <f t="shared" si="8"/>
        <v>1.1621900826446281</v>
      </c>
    </row>
    <row r="37" spans="1:21" x14ac:dyDescent="0.25">
      <c r="A37" s="16">
        <v>3.1</v>
      </c>
      <c r="B37" t="s">
        <v>22</v>
      </c>
      <c r="C37" t="s">
        <v>45</v>
      </c>
      <c r="D37" s="25">
        <f t="shared" si="10"/>
        <v>42990</v>
      </c>
      <c r="E37" s="29">
        <v>3</v>
      </c>
      <c r="F37" s="16">
        <f t="shared" si="0"/>
        <v>0.47348484848484851</v>
      </c>
      <c r="G37" s="17">
        <v>2</v>
      </c>
      <c r="H37">
        <v>78</v>
      </c>
      <c r="I37" s="25">
        <v>42948</v>
      </c>
      <c r="J37" s="16">
        <f t="shared" si="9"/>
        <v>3.1428571428571428</v>
      </c>
      <c r="K37" s="29">
        <v>3</v>
      </c>
      <c r="L37" s="16">
        <f t="shared" si="12"/>
        <v>4.1322314049586778E-2</v>
      </c>
      <c r="M37">
        <v>11</v>
      </c>
      <c r="N37" s="29">
        <v>150</v>
      </c>
      <c r="O37" s="29">
        <f t="shared" si="2"/>
        <v>7.333333333333333</v>
      </c>
      <c r="P37" s="29">
        <f t="shared" si="3"/>
        <v>30</v>
      </c>
      <c r="Q37" s="29">
        <f t="shared" si="4"/>
        <v>-19</v>
      </c>
      <c r="R37" s="17">
        <f t="shared" si="5"/>
        <v>0.45454545454545459</v>
      </c>
      <c r="S37" s="16">
        <f t="shared" si="6"/>
        <v>2.8409090909090913</v>
      </c>
      <c r="T37" s="16">
        <f t="shared" si="7"/>
        <v>0.15151515151515152</v>
      </c>
      <c r="U37" s="16">
        <f t="shared" si="8"/>
        <v>0.94696969696969702</v>
      </c>
    </row>
    <row r="38" spans="1:21" x14ac:dyDescent="0.25">
      <c r="A38" s="31">
        <v>3.1</v>
      </c>
      <c r="B38" s="32" t="s">
        <v>22</v>
      </c>
      <c r="C38" s="32" t="s">
        <v>65</v>
      </c>
      <c r="D38" s="33">
        <f t="shared" si="10"/>
        <v>42990</v>
      </c>
      <c r="E38" s="38">
        <v>1</v>
      </c>
      <c r="F38" s="31">
        <f t="shared" si="0"/>
        <v>1.4204545454545456</v>
      </c>
      <c r="G38" s="34">
        <v>1</v>
      </c>
      <c r="H38" s="32">
        <v>66</v>
      </c>
      <c r="I38" s="33">
        <v>42948</v>
      </c>
      <c r="J38" s="31">
        <f t="shared" si="9"/>
        <v>1.4285714285714286</v>
      </c>
      <c r="K38" s="38">
        <v>1</v>
      </c>
      <c r="L38" s="31">
        <f t="shared" si="12"/>
        <v>2.0661157024793389E-2</v>
      </c>
      <c r="M38" s="32">
        <v>11</v>
      </c>
      <c r="N38" s="29">
        <v>150</v>
      </c>
      <c r="O38" s="29">
        <f t="shared" si="2"/>
        <v>7.333333333333333</v>
      </c>
      <c r="P38" s="29">
        <f t="shared" si="3"/>
        <v>30</v>
      </c>
      <c r="Q38" s="29">
        <f t="shared" si="4"/>
        <v>-19</v>
      </c>
      <c r="R38" s="34">
        <f t="shared" si="5"/>
        <v>0.22727272727272729</v>
      </c>
      <c r="S38" s="16">
        <f t="shared" si="6"/>
        <v>1.4204545454545456</v>
      </c>
      <c r="T38" s="31">
        <f t="shared" si="7"/>
        <v>0.22727272727272729</v>
      </c>
      <c r="U38" s="16">
        <f t="shared" si="8"/>
        <v>1.4204545454545456</v>
      </c>
    </row>
    <row r="39" spans="1:21" x14ac:dyDescent="0.25">
      <c r="A39" s="16">
        <v>1.1000000000000001</v>
      </c>
      <c r="B39" t="s">
        <v>22</v>
      </c>
      <c r="C39" t="s">
        <v>153</v>
      </c>
      <c r="D39" s="25">
        <f t="shared" si="10"/>
        <v>43010</v>
      </c>
      <c r="E39" s="29">
        <v>2</v>
      </c>
      <c r="F39" s="16">
        <f t="shared" si="0"/>
        <v>1.0976239669421488</v>
      </c>
      <c r="G39" s="17">
        <v>1</v>
      </c>
      <c r="H39">
        <v>73</v>
      </c>
      <c r="I39" s="25">
        <v>42968</v>
      </c>
      <c r="J39" s="16">
        <f t="shared" si="9"/>
        <v>2.4285714285714284</v>
      </c>
      <c r="K39" s="29">
        <v>2</v>
      </c>
      <c r="L39" s="16">
        <f t="shared" si="12"/>
        <v>2.0661157024793389E-2</v>
      </c>
      <c r="M39">
        <v>17</v>
      </c>
      <c r="N39" s="29">
        <v>150</v>
      </c>
      <c r="O39" s="29">
        <f t="shared" si="2"/>
        <v>11.333333333333332</v>
      </c>
      <c r="P39" s="29">
        <f t="shared" si="3"/>
        <v>30</v>
      </c>
      <c r="Q39" s="29">
        <f t="shared" si="4"/>
        <v>-13</v>
      </c>
      <c r="R39" s="17">
        <f t="shared" si="5"/>
        <v>0.3512396694214876</v>
      </c>
      <c r="S39" s="16">
        <f t="shared" si="6"/>
        <v>2.1952479338842976</v>
      </c>
      <c r="T39" s="16">
        <f t="shared" si="7"/>
        <v>0.1756198347107438</v>
      </c>
      <c r="U39" s="16">
        <f t="shared" si="8"/>
        <v>1.0976239669421488</v>
      </c>
    </row>
    <row r="40" spans="1:21" x14ac:dyDescent="0.25">
      <c r="A40" s="32" t="s">
        <v>99</v>
      </c>
      <c r="B40" s="32" t="s">
        <v>3</v>
      </c>
      <c r="C40" s="32" t="s">
        <v>152</v>
      </c>
      <c r="D40" s="33">
        <f t="shared" si="10"/>
        <v>43010</v>
      </c>
      <c r="E40" s="38">
        <v>3</v>
      </c>
      <c r="F40" s="31">
        <f t="shared" si="0"/>
        <v>1.1621900826446281</v>
      </c>
      <c r="G40" s="34">
        <v>1</v>
      </c>
      <c r="H40" s="32">
        <v>75</v>
      </c>
      <c r="I40" s="33">
        <v>42968</v>
      </c>
      <c r="J40" s="31">
        <f t="shared" si="9"/>
        <v>2.7142857142857144</v>
      </c>
      <c r="K40" s="38">
        <v>3</v>
      </c>
      <c r="L40" s="31">
        <f t="shared" si="12"/>
        <v>2.0661157024793389E-2</v>
      </c>
      <c r="M40" s="32">
        <v>27</v>
      </c>
      <c r="N40" s="29">
        <v>150</v>
      </c>
      <c r="O40" s="29">
        <f t="shared" si="2"/>
        <v>18</v>
      </c>
      <c r="P40" s="29">
        <f t="shared" si="3"/>
        <v>30</v>
      </c>
      <c r="Q40" s="42">
        <f t="shared" si="4"/>
        <v>-3</v>
      </c>
      <c r="R40" s="34">
        <f t="shared" si="5"/>
        <v>0.55785123966942152</v>
      </c>
      <c r="S40" s="16">
        <f t="shared" si="6"/>
        <v>3.4865702479338845</v>
      </c>
      <c r="T40" s="31">
        <f t="shared" si="7"/>
        <v>0.18595041322314051</v>
      </c>
      <c r="U40" s="16">
        <f t="shared" si="8"/>
        <v>1.1621900826446281</v>
      </c>
    </row>
    <row r="41" spans="1:21" x14ac:dyDescent="0.25">
      <c r="A41" s="32" t="s">
        <v>99</v>
      </c>
      <c r="B41" s="32" t="s">
        <v>155</v>
      </c>
      <c r="C41" s="32"/>
      <c r="D41" s="33">
        <f t="shared" si="10"/>
        <v>43010</v>
      </c>
      <c r="E41" s="38">
        <v>6</v>
      </c>
      <c r="F41" s="31">
        <f t="shared" si="0"/>
        <v>0.58109504132231404</v>
      </c>
      <c r="G41" s="34">
        <v>1</v>
      </c>
      <c r="H41" s="32">
        <v>100</v>
      </c>
      <c r="I41" s="33">
        <v>42968</v>
      </c>
      <c r="J41" s="31">
        <f t="shared" si="9"/>
        <v>6.2857142857142856</v>
      </c>
      <c r="K41" s="38">
        <v>6</v>
      </c>
      <c r="L41" s="31">
        <f t="shared" si="12"/>
        <v>2.0661157024793389E-2</v>
      </c>
      <c r="M41" s="32">
        <v>27</v>
      </c>
      <c r="N41" s="29">
        <v>150</v>
      </c>
      <c r="O41" s="29">
        <f t="shared" si="2"/>
        <v>18</v>
      </c>
      <c r="P41" s="29">
        <f t="shared" si="3"/>
        <v>30</v>
      </c>
      <c r="Q41" s="29">
        <f t="shared" si="4"/>
        <v>-3</v>
      </c>
      <c r="R41" s="34">
        <f t="shared" si="5"/>
        <v>0.55785123966942152</v>
      </c>
      <c r="S41" s="16">
        <f t="shared" si="6"/>
        <v>3.4865702479338845</v>
      </c>
      <c r="T41" s="31">
        <f t="shared" si="7"/>
        <v>9.2975206611570257E-2</v>
      </c>
      <c r="U41" s="16">
        <f t="shared" si="8"/>
        <v>0.58109504132231404</v>
      </c>
    </row>
    <row r="42" spans="1:21" x14ac:dyDescent="0.25">
      <c r="A42" s="32" t="s">
        <v>99</v>
      </c>
      <c r="B42" s="32" t="s">
        <v>22</v>
      </c>
      <c r="C42" s="32" t="s">
        <v>65</v>
      </c>
      <c r="D42" s="33">
        <f t="shared" si="10"/>
        <v>43031</v>
      </c>
      <c r="E42" s="38">
        <v>1</v>
      </c>
      <c r="F42" s="31">
        <f t="shared" si="0"/>
        <v>3.4865702479338845</v>
      </c>
      <c r="G42" s="34">
        <v>1</v>
      </c>
      <c r="H42" s="32">
        <v>66</v>
      </c>
      <c r="I42" s="33">
        <v>42989</v>
      </c>
      <c r="J42" s="31">
        <f t="shared" si="9"/>
        <v>1.4285714285714286</v>
      </c>
      <c r="K42" s="38">
        <v>1</v>
      </c>
      <c r="L42" s="31">
        <f t="shared" si="12"/>
        <v>2.0661157024793389E-2</v>
      </c>
      <c r="M42" s="32">
        <v>27</v>
      </c>
      <c r="N42" s="29">
        <v>150</v>
      </c>
      <c r="O42" s="29">
        <f t="shared" si="2"/>
        <v>18</v>
      </c>
      <c r="P42" s="29">
        <f t="shared" si="3"/>
        <v>30</v>
      </c>
      <c r="Q42" s="29">
        <f t="shared" si="4"/>
        <v>-3</v>
      </c>
      <c r="R42" s="34">
        <f t="shared" si="5"/>
        <v>0.55785123966942152</v>
      </c>
      <c r="S42" s="16">
        <f t="shared" si="6"/>
        <v>3.4865702479338845</v>
      </c>
      <c r="T42" s="31">
        <f t="shared" si="7"/>
        <v>0.55785123966942152</v>
      </c>
      <c r="U42" s="16">
        <f t="shared" si="8"/>
        <v>3.4865702479338845</v>
      </c>
    </row>
    <row r="44" spans="1:21" ht="75" x14ac:dyDescent="0.25">
      <c r="R44" s="12" t="s">
        <v>90</v>
      </c>
      <c r="S44" s="16">
        <f>SUM(S2:S42)</f>
        <v>210.06456611570246</v>
      </c>
    </row>
    <row r="46" spans="1:21" ht="75" x14ac:dyDescent="0.25">
      <c r="R46" s="12" t="s">
        <v>31</v>
      </c>
      <c r="S46" s="16">
        <f>S44/40</f>
        <v>5.2516141528925617</v>
      </c>
    </row>
  </sheetData>
  <autoFilter ref="A1:U41">
    <sortState ref="A2:U42">
      <sortCondition ref="D1:D41"/>
    </sortState>
  </autoFilter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>
      <pane xSplit="6" ySplit="1" topLeftCell="G5" activePane="bottomRight" state="frozen"/>
      <selection pane="topRight" activeCell="D1" sqref="D1"/>
      <selection pane="bottomLeft" activeCell="A2" sqref="A2"/>
      <selection pane="bottomRight" activeCell="J12" sqref="J12"/>
    </sheetView>
  </sheetViews>
  <sheetFormatPr defaultRowHeight="15" x14ac:dyDescent="0.25"/>
  <cols>
    <col min="1" max="1" width="9.7109375" style="44" bestFit="1" customWidth="1"/>
    <col min="2" max="2" width="9.140625" style="10"/>
    <col min="3" max="3" width="9.140625" style="2"/>
    <col min="4" max="4" width="18.28515625" style="6" customWidth="1"/>
    <col min="5" max="5" width="19.85546875" style="6" customWidth="1"/>
    <col min="6" max="6" width="15.85546875" style="43" customWidth="1"/>
    <col min="7" max="16384" width="9.140625" style="6"/>
  </cols>
  <sheetData>
    <row r="1" spans="1:6" s="28" customFormat="1" ht="30" x14ac:dyDescent="0.25">
      <c r="A1" s="47" t="s">
        <v>109</v>
      </c>
      <c r="B1" s="48" t="s">
        <v>0</v>
      </c>
      <c r="C1" s="46" t="s">
        <v>113</v>
      </c>
      <c r="D1" s="28" t="s">
        <v>1</v>
      </c>
      <c r="E1" s="28" t="s">
        <v>36</v>
      </c>
      <c r="F1" s="4" t="s">
        <v>146</v>
      </c>
    </row>
    <row r="2" spans="1:6" x14ac:dyDescent="0.25">
      <c r="A2" s="44">
        <v>42951</v>
      </c>
      <c r="B2" s="10">
        <v>1.03</v>
      </c>
      <c r="C2" s="2" t="s">
        <v>150</v>
      </c>
      <c r="D2" s="6" t="s">
        <v>26</v>
      </c>
      <c r="E2" s="6" t="s">
        <v>39</v>
      </c>
      <c r="F2" s="43">
        <v>3.5</v>
      </c>
    </row>
    <row r="3" spans="1:6" x14ac:dyDescent="0.25">
      <c r="A3" s="44">
        <v>42951</v>
      </c>
      <c r="B3" s="10">
        <v>1.1200000000000001</v>
      </c>
      <c r="C3" s="2" t="s">
        <v>148</v>
      </c>
      <c r="D3" s="6" t="s">
        <v>29</v>
      </c>
      <c r="E3" s="6" t="s">
        <v>48</v>
      </c>
      <c r="F3" s="43">
        <v>2.8</v>
      </c>
    </row>
    <row r="4" spans="1:6" x14ac:dyDescent="0.25">
      <c r="A4" s="44">
        <v>42951</v>
      </c>
      <c r="B4" s="10">
        <v>1.1299999999999999</v>
      </c>
      <c r="C4" s="2" t="s">
        <v>114</v>
      </c>
      <c r="D4" s="45" t="s">
        <v>20</v>
      </c>
      <c r="E4" s="43" t="s">
        <v>67</v>
      </c>
      <c r="F4" s="43">
        <v>2.4</v>
      </c>
    </row>
    <row r="5" spans="1:6" x14ac:dyDescent="0.25">
      <c r="A5" s="44">
        <v>42951</v>
      </c>
      <c r="B5" s="10">
        <v>1.18</v>
      </c>
      <c r="C5" s="2" t="s">
        <v>151</v>
      </c>
      <c r="D5" s="6" t="s">
        <v>29</v>
      </c>
      <c r="E5" s="6" t="s">
        <v>39</v>
      </c>
      <c r="F5" s="43">
        <v>6</v>
      </c>
    </row>
    <row r="6" spans="1:6" x14ac:dyDescent="0.25">
      <c r="A6" s="44">
        <v>42951</v>
      </c>
      <c r="B6" s="10">
        <v>3.15</v>
      </c>
      <c r="C6" s="2" t="s">
        <v>125</v>
      </c>
      <c r="D6" s="6" t="s">
        <v>26</v>
      </c>
      <c r="E6" s="6" t="s">
        <v>39</v>
      </c>
      <c r="F6" s="43">
        <v>0.3</v>
      </c>
    </row>
    <row r="7" spans="1:6" x14ac:dyDescent="0.25">
      <c r="A7" s="44">
        <v>42965</v>
      </c>
      <c r="B7" s="10">
        <v>1.1000000000000001</v>
      </c>
      <c r="C7" s="2" t="s">
        <v>124</v>
      </c>
      <c r="D7" s="6" t="s">
        <v>3</v>
      </c>
      <c r="E7" s="6" t="s">
        <v>43</v>
      </c>
      <c r="F7" s="43">
        <v>0.8</v>
      </c>
    </row>
    <row r="8" spans="1:6" x14ac:dyDescent="0.25">
      <c r="A8" s="44">
        <v>42965</v>
      </c>
      <c r="B8" s="10">
        <v>1.1299999999999999</v>
      </c>
      <c r="C8" s="2" t="s">
        <v>114</v>
      </c>
      <c r="D8" s="45" t="s">
        <v>20</v>
      </c>
      <c r="E8" s="43" t="s">
        <v>67</v>
      </c>
      <c r="F8" s="43">
        <v>2.4</v>
      </c>
    </row>
    <row r="9" spans="1:6" x14ac:dyDescent="0.25">
      <c r="A9" s="44">
        <v>42965</v>
      </c>
      <c r="B9" s="10">
        <v>1.18</v>
      </c>
      <c r="C9" s="2" t="s">
        <v>125</v>
      </c>
      <c r="D9" s="6" t="s">
        <v>29</v>
      </c>
      <c r="E9" s="6" t="s">
        <v>51</v>
      </c>
      <c r="F9" s="43">
        <v>3</v>
      </c>
    </row>
    <row r="10" spans="1:6" x14ac:dyDescent="0.25">
      <c r="A10" s="44">
        <v>42965</v>
      </c>
      <c r="B10" s="10">
        <v>3.15</v>
      </c>
      <c r="C10" s="2" t="s">
        <v>125</v>
      </c>
      <c r="D10" s="6" t="s">
        <v>26</v>
      </c>
      <c r="E10" s="6" t="s">
        <v>39</v>
      </c>
      <c r="F10" s="43">
        <v>0.3</v>
      </c>
    </row>
    <row r="11" spans="1:6" x14ac:dyDescent="0.25">
      <c r="A11" s="44">
        <v>42965</v>
      </c>
      <c r="B11" s="10">
        <v>3.15</v>
      </c>
      <c r="C11" s="2" t="s">
        <v>116</v>
      </c>
      <c r="D11" s="6" t="s">
        <v>87</v>
      </c>
      <c r="E11" s="6" t="s">
        <v>108</v>
      </c>
      <c r="F11" s="43">
        <v>0.6</v>
      </c>
    </row>
    <row r="12" spans="1:6" x14ac:dyDescent="0.25">
      <c r="A12" s="44">
        <v>42979</v>
      </c>
      <c r="B12" s="10">
        <v>1.1000000000000001</v>
      </c>
      <c r="C12" s="2" t="s">
        <v>124</v>
      </c>
      <c r="D12" s="6" t="s">
        <v>3</v>
      </c>
      <c r="E12" s="6" t="s">
        <v>43</v>
      </c>
      <c r="F12" s="43">
        <v>0.8</v>
      </c>
    </row>
    <row r="13" spans="1:6" x14ac:dyDescent="0.25">
      <c r="A13" s="44">
        <v>42979</v>
      </c>
      <c r="B13" s="10">
        <v>3.15</v>
      </c>
      <c r="C13" s="2" t="s">
        <v>116</v>
      </c>
      <c r="D13" s="6" t="s">
        <v>87</v>
      </c>
      <c r="E13" s="6" t="s">
        <v>108</v>
      </c>
      <c r="F13" s="43">
        <v>0.6</v>
      </c>
    </row>
    <row r="14" spans="1:6" x14ac:dyDescent="0.25">
      <c r="A14" s="44">
        <v>42993</v>
      </c>
      <c r="B14" s="10">
        <v>1.1000000000000001</v>
      </c>
      <c r="C14" s="2" t="s">
        <v>124</v>
      </c>
      <c r="D14" s="6" t="s">
        <v>3</v>
      </c>
      <c r="E14" s="6" t="s">
        <v>43</v>
      </c>
      <c r="F14" s="43">
        <v>0.8</v>
      </c>
    </row>
    <row r="15" spans="1:6" x14ac:dyDescent="0.25">
      <c r="A15" s="44">
        <v>42993</v>
      </c>
      <c r="B15" s="10">
        <v>3.15</v>
      </c>
      <c r="C15" s="2" t="s">
        <v>116</v>
      </c>
      <c r="D15" s="6" t="s">
        <v>87</v>
      </c>
      <c r="E15" s="6" t="s">
        <v>108</v>
      </c>
      <c r="F15" s="43">
        <v>0.6</v>
      </c>
    </row>
    <row r="16" spans="1:6" x14ac:dyDescent="0.25">
      <c r="A16" s="44">
        <v>42993</v>
      </c>
      <c r="B16" s="10">
        <v>1.1000000000000001</v>
      </c>
      <c r="C16" s="2" t="s">
        <v>154</v>
      </c>
      <c r="D16" s="6" t="s">
        <v>3</v>
      </c>
      <c r="E16" s="6" t="s">
        <v>42</v>
      </c>
      <c r="F16" s="43">
        <v>2.2000000000000002</v>
      </c>
    </row>
    <row r="17" spans="1:6" x14ac:dyDescent="0.25">
      <c r="A17" s="44">
        <v>42993</v>
      </c>
      <c r="B17" s="10" t="s">
        <v>99</v>
      </c>
      <c r="C17" s="2" t="s">
        <v>124</v>
      </c>
      <c r="D17" s="6" t="s">
        <v>20</v>
      </c>
      <c r="E17" s="6" t="s">
        <v>67</v>
      </c>
      <c r="F17" s="43">
        <v>1.2</v>
      </c>
    </row>
    <row r="18" spans="1:6" x14ac:dyDescent="0.25">
      <c r="A18" s="44">
        <v>42993</v>
      </c>
      <c r="B18" s="10">
        <v>3.1</v>
      </c>
      <c r="C18" s="2" t="s">
        <v>157</v>
      </c>
      <c r="D18" s="6" t="s">
        <v>22</v>
      </c>
      <c r="E18" s="6" t="s">
        <v>45</v>
      </c>
      <c r="F18" s="43">
        <v>2</v>
      </c>
    </row>
    <row r="19" spans="1:6" x14ac:dyDescent="0.25">
      <c r="A19" s="44">
        <v>42993</v>
      </c>
      <c r="B19" s="10">
        <v>3.1</v>
      </c>
      <c r="C19" s="2" t="s">
        <v>158</v>
      </c>
      <c r="D19" s="6" t="s">
        <v>22</v>
      </c>
      <c r="E19" s="6" t="s">
        <v>65</v>
      </c>
      <c r="F19" s="43">
        <v>1.4</v>
      </c>
    </row>
    <row r="20" spans="1:6" x14ac:dyDescent="0.25">
      <c r="A20" s="44">
        <v>43007</v>
      </c>
      <c r="B20" s="10">
        <v>3.1</v>
      </c>
      <c r="C20" s="2" t="s">
        <v>157</v>
      </c>
      <c r="D20" s="6" t="s">
        <v>22</v>
      </c>
      <c r="E20" s="6" t="s">
        <v>45</v>
      </c>
      <c r="F20" s="43">
        <v>1</v>
      </c>
    </row>
    <row r="21" spans="1:6" x14ac:dyDescent="0.25">
      <c r="A21" s="44">
        <v>43007</v>
      </c>
      <c r="B21" s="10">
        <v>1.1000000000000001</v>
      </c>
      <c r="C21" s="2" t="s">
        <v>159</v>
      </c>
      <c r="D21" s="6" t="s">
        <v>22</v>
      </c>
      <c r="E21" s="6" t="s">
        <v>153</v>
      </c>
      <c r="F21" s="43">
        <v>2.2000000000000002</v>
      </c>
    </row>
    <row r="22" spans="1:6" x14ac:dyDescent="0.25">
      <c r="A22" s="44">
        <v>43007</v>
      </c>
      <c r="B22" s="10" t="s">
        <v>99</v>
      </c>
      <c r="D22" s="6" t="s">
        <v>3</v>
      </c>
      <c r="E22" s="6" t="s">
        <v>152</v>
      </c>
      <c r="F22" s="43">
        <v>2.2999999999999998</v>
      </c>
    </row>
    <row r="23" spans="1:6" x14ac:dyDescent="0.25">
      <c r="A23" s="44">
        <v>43007</v>
      </c>
      <c r="B23" s="10" t="s">
        <v>99</v>
      </c>
      <c r="C23" s="2" t="s">
        <v>124</v>
      </c>
      <c r="D23" s="6" t="s">
        <v>20</v>
      </c>
      <c r="E23" s="6" t="s">
        <v>67</v>
      </c>
      <c r="F23" s="43">
        <v>1.2</v>
      </c>
    </row>
    <row r="24" spans="1:6" x14ac:dyDescent="0.25">
      <c r="A24" s="44">
        <v>43007</v>
      </c>
      <c r="B24" s="10" t="s">
        <v>99</v>
      </c>
      <c r="D24" s="6" t="s">
        <v>155</v>
      </c>
      <c r="E24" s="6" t="s">
        <v>67</v>
      </c>
      <c r="F24" s="43">
        <v>1.2</v>
      </c>
    </row>
    <row r="25" spans="1:6" x14ac:dyDescent="0.25">
      <c r="A25" s="44">
        <v>43021</v>
      </c>
      <c r="B25" s="10" t="s">
        <v>99</v>
      </c>
      <c r="C25" s="2" t="s">
        <v>124</v>
      </c>
      <c r="D25" s="6" t="s">
        <v>20</v>
      </c>
      <c r="E25" s="6" t="s">
        <v>67</v>
      </c>
      <c r="F25" s="43">
        <v>1.2</v>
      </c>
    </row>
    <row r="26" spans="1:6" x14ac:dyDescent="0.25">
      <c r="A26" s="44">
        <v>43021</v>
      </c>
      <c r="B26" s="10" t="s">
        <v>99</v>
      </c>
      <c r="D26" s="6" t="s">
        <v>155</v>
      </c>
      <c r="E26" s="6" t="s">
        <v>67</v>
      </c>
      <c r="F26" s="43">
        <v>1.2</v>
      </c>
    </row>
    <row r="27" spans="1:6" x14ac:dyDescent="0.25">
      <c r="A27" s="44">
        <v>43021</v>
      </c>
      <c r="B27" s="10" t="s">
        <v>99</v>
      </c>
      <c r="D27" s="6" t="s">
        <v>3</v>
      </c>
      <c r="E27" s="6" t="s">
        <v>152</v>
      </c>
      <c r="F27" s="43">
        <v>1.2</v>
      </c>
    </row>
    <row r="28" spans="1:6" x14ac:dyDescent="0.25">
      <c r="A28" s="44">
        <v>43028</v>
      </c>
      <c r="B28" s="10" t="s">
        <v>99</v>
      </c>
      <c r="D28" s="6" t="s">
        <v>22</v>
      </c>
      <c r="E28" s="6" t="s">
        <v>65</v>
      </c>
      <c r="F28" s="43">
        <v>3.5</v>
      </c>
    </row>
    <row r="29" spans="1:6" x14ac:dyDescent="0.25">
      <c r="A29" s="44">
        <v>43028</v>
      </c>
      <c r="B29" s="10" t="s">
        <v>99</v>
      </c>
      <c r="D29" s="6" t="s">
        <v>155</v>
      </c>
      <c r="E29" s="6" t="s">
        <v>67</v>
      </c>
      <c r="F29" s="43">
        <v>1.2</v>
      </c>
    </row>
  </sheetData>
  <autoFilter ref="A1:F15">
    <sortState ref="A2:F28">
      <sortCondition ref="A1:A15"/>
    </sortState>
  </autoFilter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5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O14" sqref="O14"/>
    </sheetView>
  </sheetViews>
  <sheetFormatPr defaultRowHeight="15" x14ac:dyDescent="0.25"/>
  <cols>
    <col min="1" max="1" width="9.140625" style="56"/>
    <col min="2" max="2" width="15.140625" customWidth="1"/>
    <col min="3" max="3" width="17.140625" customWidth="1"/>
    <col min="4" max="4" width="9.7109375" style="25" bestFit="1" customWidth="1"/>
    <col min="5" max="5" width="9.140625" style="2"/>
    <col min="7" max="7" width="10.85546875" customWidth="1"/>
    <col min="8" max="8" width="11.85546875" style="17" customWidth="1"/>
    <col min="9" max="10" width="9.140625" style="16"/>
    <col min="11" max="11" width="11.42578125" style="17" customWidth="1"/>
  </cols>
  <sheetData>
    <row r="1" spans="1:12" s="12" customFormat="1" ht="60" x14ac:dyDescent="0.25">
      <c r="A1" s="55" t="s">
        <v>0</v>
      </c>
      <c r="B1" s="4" t="s">
        <v>1</v>
      </c>
      <c r="C1" s="4" t="s">
        <v>36</v>
      </c>
      <c r="D1" s="51" t="s">
        <v>109</v>
      </c>
      <c r="E1" s="1" t="s">
        <v>113</v>
      </c>
      <c r="F1" s="4" t="s">
        <v>156</v>
      </c>
      <c r="G1" s="4" t="s">
        <v>143</v>
      </c>
      <c r="H1" s="52" t="s">
        <v>111</v>
      </c>
      <c r="I1" s="53" t="s">
        <v>144</v>
      </c>
      <c r="J1" s="53" t="s">
        <v>110</v>
      </c>
      <c r="K1" s="52" t="s">
        <v>112</v>
      </c>
      <c r="L1" s="4" t="s">
        <v>141</v>
      </c>
    </row>
    <row r="2" spans="1:12" x14ac:dyDescent="0.25">
      <c r="A2" s="56">
        <v>1.01</v>
      </c>
      <c r="B2" s="6" t="s">
        <v>20</v>
      </c>
      <c r="C2" s="6" t="s">
        <v>66</v>
      </c>
      <c r="D2" s="44">
        <v>42927</v>
      </c>
      <c r="E2" s="2" t="s">
        <v>124</v>
      </c>
      <c r="F2" s="6">
        <v>1</v>
      </c>
      <c r="G2" s="6">
        <v>2.4</v>
      </c>
      <c r="H2" s="54">
        <f>G2*0.16</f>
        <v>0.38400000000000001</v>
      </c>
      <c r="I2" s="10">
        <f t="shared" ref="I2:I33" si="0">G2/F2</f>
        <v>2.4</v>
      </c>
      <c r="J2" s="10">
        <f t="shared" ref="J2:J33" si="1">I2*0.16</f>
        <v>0.38400000000000001</v>
      </c>
      <c r="K2" s="54">
        <f t="shared" ref="K2:K33" si="2">(J2*(43560/900))</f>
        <v>18.585599999999999</v>
      </c>
      <c r="L2" s="6" t="s">
        <v>145</v>
      </c>
    </row>
    <row r="3" spans="1:12" x14ac:dyDescent="0.25">
      <c r="A3" s="57">
        <v>1.03</v>
      </c>
      <c r="B3" s="6" t="s">
        <v>26</v>
      </c>
      <c r="C3" s="6" t="s">
        <v>39</v>
      </c>
      <c r="D3" s="44">
        <v>42956</v>
      </c>
      <c r="E3" s="2" t="s">
        <v>150</v>
      </c>
      <c r="F3" s="6">
        <v>5</v>
      </c>
      <c r="G3" s="43">
        <v>3.5</v>
      </c>
      <c r="H3" s="54"/>
      <c r="I3" s="10">
        <f t="shared" si="0"/>
        <v>0.7</v>
      </c>
      <c r="J3" s="10">
        <f t="shared" si="1"/>
        <v>0.11199999999999999</v>
      </c>
      <c r="K3" s="54">
        <f t="shared" si="2"/>
        <v>5.420799999999999</v>
      </c>
      <c r="L3" s="6"/>
    </row>
    <row r="4" spans="1:12" x14ac:dyDescent="0.25">
      <c r="A4" s="56">
        <v>1.05</v>
      </c>
      <c r="B4" s="6" t="s">
        <v>26</v>
      </c>
      <c r="C4" s="6" t="s">
        <v>39</v>
      </c>
      <c r="D4" s="44">
        <v>42916</v>
      </c>
      <c r="E4" s="2" t="s">
        <v>39</v>
      </c>
      <c r="F4" s="6">
        <v>5</v>
      </c>
      <c r="G4" s="6">
        <v>3.5</v>
      </c>
      <c r="H4" s="54">
        <f t="shared" ref="H4:H11" si="3">G4*0.16</f>
        <v>0.56000000000000005</v>
      </c>
      <c r="I4" s="10">
        <f t="shared" si="0"/>
        <v>0.7</v>
      </c>
      <c r="J4" s="10">
        <f t="shared" si="1"/>
        <v>0.11199999999999999</v>
      </c>
      <c r="K4" s="54">
        <f t="shared" si="2"/>
        <v>5.420799999999999</v>
      </c>
      <c r="L4" s="6"/>
    </row>
    <row r="5" spans="1:12" x14ac:dyDescent="0.25">
      <c r="A5" s="56">
        <v>1.05</v>
      </c>
      <c r="B5" s="6" t="s">
        <v>26</v>
      </c>
      <c r="C5" s="6" t="s">
        <v>39</v>
      </c>
      <c r="D5" s="44">
        <v>42927</v>
      </c>
      <c r="E5" s="2" t="s">
        <v>39</v>
      </c>
      <c r="F5" s="6">
        <v>5</v>
      </c>
      <c r="G5" s="6">
        <v>7</v>
      </c>
      <c r="H5" s="54">
        <f t="shared" si="3"/>
        <v>1.1200000000000001</v>
      </c>
      <c r="I5" s="10">
        <f t="shared" si="0"/>
        <v>1.4</v>
      </c>
      <c r="J5" s="10">
        <f t="shared" si="1"/>
        <v>0.22399999999999998</v>
      </c>
      <c r="K5" s="54">
        <f t="shared" si="2"/>
        <v>10.841599999999998</v>
      </c>
      <c r="L5" s="6"/>
    </row>
    <row r="6" spans="1:12" x14ac:dyDescent="0.25">
      <c r="A6" s="56">
        <v>1.06</v>
      </c>
      <c r="B6" s="6" t="s">
        <v>27</v>
      </c>
      <c r="C6" s="6" t="s">
        <v>39</v>
      </c>
      <c r="D6" s="44">
        <v>42895</v>
      </c>
      <c r="E6" s="2" t="s">
        <v>39</v>
      </c>
      <c r="F6" s="6">
        <v>8</v>
      </c>
      <c r="G6" s="6">
        <v>2</v>
      </c>
      <c r="H6" s="54">
        <f t="shared" si="3"/>
        <v>0.32</v>
      </c>
      <c r="I6" s="10">
        <f t="shared" si="0"/>
        <v>0.25</v>
      </c>
      <c r="J6" s="10">
        <f t="shared" si="1"/>
        <v>0.04</v>
      </c>
      <c r="K6" s="54">
        <f t="shared" si="2"/>
        <v>1.9359999999999999</v>
      </c>
      <c r="L6" s="6"/>
    </row>
    <row r="7" spans="1:12" x14ac:dyDescent="0.25">
      <c r="A7" s="56">
        <v>1.06</v>
      </c>
      <c r="B7" s="6" t="s">
        <v>27</v>
      </c>
      <c r="C7" s="6" t="s">
        <v>39</v>
      </c>
      <c r="D7" s="44">
        <v>42902</v>
      </c>
      <c r="E7" s="2" t="s">
        <v>39</v>
      </c>
      <c r="F7" s="6">
        <v>8</v>
      </c>
      <c r="G7" s="6">
        <v>2</v>
      </c>
      <c r="H7" s="54">
        <f t="shared" si="3"/>
        <v>0.32</v>
      </c>
      <c r="I7" s="10">
        <f t="shared" si="0"/>
        <v>0.25</v>
      </c>
      <c r="J7" s="10">
        <f t="shared" si="1"/>
        <v>0.04</v>
      </c>
      <c r="K7" s="54">
        <f t="shared" si="2"/>
        <v>1.9359999999999999</v>
      </c>
      <c r="L7" s="6"/>
    </row>
    <row r="8" spans="1:12" x14ac:dyDescent="0.25">
      <c r="A8" s="56">
        <v>1.06</v>
      </c>
      <c r="B8" s="6" t="s">
        <v>27</v>
      </c>
      <c r="C8" s="6" t="s">
        <v>39</v>
      </c>
      <c r="D8" s="44">
        <v>42916</v>
      </c>
      <c r="E8" s="2" t="s">
        <v>39</v>
      </c>
      <c r="F8" s="6">
        <v>8</v>
      </c>
      <c r="G8" s="6">
        <v>1</v>
      </c>
      <c r="H8" s="54">
        <f t="shared" si="3"/>
        <v>0.16</v>
      </c>
      <c r="I8" s="10">
        <f t="shared" si="0"/>
        <v>0.125</v>
      </c>
      <c r="J8" s="10">
        <f t="shared" si="1"/>
        <v>0.02</v>
      </c>
      <c r="K8" s="54">
        <f t="shared" si="2"/>
        <v>0.96799999999999997</v>
      </c>
      <c r="L8" s="6"/>
    </row>
    <row r="9" spans="1:12" x14ac:dyDescent="0.25">
      <c r="A9" s="56">
        <v>1.07</v>
      </c>
      <c r="B9" s="6" t="s">
        <v>2</v>
      </c>
      <c r="C9" s="6" t="s">
        <v>134</v>
      </c>
      <c r="D9" s="44">
        <v>42873</v>
      </c>
      <c r="E9" s="2" t="s">
        <v>133</v>
      </c>
      <c r="F9" s="6">
        <v>1</v>
      </c>
      <c r="G9" s="6">
        <v>1.2</v>
      </c>
      <c r="H9" s="54">
        <f t="shared" si="3"/>
        <v>0.192</v>
      </c>
      <c r="I9" s="10">
        <f t="shared" si="0"/>
        <v>1.2</v>
      </c>
      <c r="J9" s="10">
        <f t="shared" si="1"/>
        <v>0.192</v>
      </c>
      <c r="K9" s="54">
        <f t="shared" si="2"/>
        <v>9.2927999999999997</v>
      </c>
      <c r="L9" s="6"/>
    </row>
    <row r="10" spans="1:12" x14ac:dyDescent="0.25">
      <c r="A10" s="56">
        <v>1.07</v>
      </c>
      <c r="B10" s="6" t="s">
        <v>2</v>
      </c>
      <c r="C10" s="6" t="s">
        <v>88</v>
      </c>
      <c r="D10" s="44">
        <v>42895</v>
      </c>
      <c r="E10" s="2" t="s">
        <v>129</v>
      </c>
      <c r="F10" s="6">
        <v>2</v>
      </c>
      <c r="G10" s="6">
        <v>2.5</v>
      </c>
      <c r="H10" s="54">
        <f t="shared" si="3"/>
        <v>0.4</v>
      </c>
      <c r="I10" s="10">
        <f t="shared" si="0"/>
        <v>1.25</v>
      </c>
      <c r="J10" s="10">
        <f t="shared" si="1"/>
        <v>0.2</v>
      </c>
      <c r="K10" s="54">
        <f t="shared" si="2"/>
        <v>9.68</v>
      </c>
      <c r="L10" s="6"/>
    </row>
    <row r="11" spans="1:12" x14ac:dyDescent="0.25">
      <c r="A11" s="56">
        <v>1.07</v>
      </c>
      <c r="B11" s="6" t="s">
        <v>2</v>
      </c>
      <c r="C11" s="6" t="s">
        <v>88</v>
      </c>
      <c r="D11" s="44">
        <v>42902</v>
      </c>
      <c r="E11" s="2" t="s">
        <v>129</v>
      </c>
      <c r="F11" s="6">
        <v>2</v>
      </c>
      <c r="G11" s="6">
        <v>2.5</v>
      </c>
      <c r="H11" s="54">
        <f t="shared" si="3"/>
        <v>0.4</v>
      </c>
      <c r="I11" s="10">
        <f t="shared" si="0"/>
        <v>1.25</v>
      </c>
      <c r="J11" s="10">
        <f t="shared" si="1"/>
        <v>0.2</v>
      </c>
      <c r="K11" s="54">
        <f t="shared" si="2"/>
        <v>9.68</v>
      </c>
      <c r="L11" s="6"/>
    </row>
    <row r="12" spans="1:12" x14ac:dyDescent="0.25">
      <c r="A12" s="57">
        <v>1.1000000000000001</v>
      </c>
      <c r="B12" s="6" t="s">
        <v>3</v>
      </c>
      <c r="C12" s="6" t="s">
        <v>43</v>
      </c>
      <c r="D12" s="44">
        <v>42965</v>
      </c>
      <c r="E12" s="2" t="s">
        <v>124</v>
      </c>
      <c r="F12" s="6">
        <v>1</v>
      </c>
      <c r="G12" s="43">
        <v>0.8</v>
      </c>
      <c r="H12" s="54"/>
      <c r="I12" s="10">
        <f t="shared" si="0"/>
        <v>0.8</v>
      </c>
      <c r="J12" s="10">
        <f t="shared" si="1"/>
        <v>0.128</v>
      </c>
      <c r="K12" s="54">
        <f t="shared" si="2"/>
        <v>6.1951999999999998</v>
      </c>
      <c r="L12" s="6"/>
    </row>
    <row r="13" spans="1:12" x14ac:dyDescent="0.25">
      <c r="A13" s="57">
        <v>1.1000000000000001</v>
      </c>
      <c r="B13" s="6" t="s">
        <v>3</v>
      </c>
      <c r="C13" s="6" t="s">
        <v>43</v>
      </c>
      <c r="D13" s="44">
        <v>42986</v>
      </c>
      <c r="E13" s="2" t="s">
        <v>124</v>
      </c>
      <c r="F13" s="6">
        <v>1</v>
      </c>
      <c r="G13" s="43">
        <v>0.8</v>
      </c>
      <c r="H13" s="54"/>
      <c r="I13" s="10">
        <f t="shared" si="0"/>
        <v>0.8</v>
      </c>
      <c r="J13" s="10">
        <f t="shared" si="1"/>
        <v>0.128</v>
      </c>
      <c r="K13" s="54">
        <f t="shared" si="2"/>
        <v>6.1951999999999998</v>
      </c>
      <c r="L13" s="6"/>
    </row>
    <row r="14" spans="1:12" x14ac:dyDescent="0.25">
      <c r="A14" s="57">
        <v>1.1000000000000001</v>
      </c>
      <c r="B14" s="6" t="s">
        <v>3</v>
      </c>
      <c r="C14" s="6" t="s">
        <v>43</v>
      </c>
      <c r="D14" s="44">
        <v>42996</v>
      </c>
      <c r="E14" s="2" t="s">
        <v>124</v>
      </c>
      <c r="F14" s="6">
        <v>1</v>
      </c>
      <c r="G14" s="43">
        <v>0.8</v>
      </c>
      <c r="H14" s="54"/>
      <c r="I14" s="10">
        <f t="shared" si="0"/>
        <v>0.8</v>
      </c>
      <c r="J14" s="10">
        <f t="shared" si="1"/>
        <v>0.128</v>
      </c>
      <c r="K14" s="54">
        <f t="shared" si="2"/>
        <v>6.1951999999999998</v>
      </c>
      <c r="L14" s="6"/>
    </row>
    <row r="15" spans="1:12" x14ac:dyDescent="0.25">
      <c r="A15" s="57">
        <v>1.1000000000000001</v>
      </c>
      <c r="B15" s="6" t="s">
        <v>3</v>
      </c>
      <c r="C15" s="6" t="s">
        <v>42</v>
      </c>
      <c r="D15" s="44">
        <v>42996</v>
      </c>
      <c r="E15" s="2" t="s">
        <v>154</v>
      </c>
      <c r="F15" s="6">
        <v>1</v>
      </c>
      <c r="G15" s="43">
        <v>2.2000000000000002</v>
      </c>
      <c r="H15" s="54"/>
      <c r="I15" s="10">
        <f t="shared" si="0"/>
        <v>2.2000000000000002</v>
      </c>
      <c r="J15" s="10">
        <f t="shared" si="1"/>
        <v>0.35200000000000004</v>
      </c>
      <c r="K15" s="54">
        <f t="shared" si="2"/>
        <v>17.036799999999999</v>
      </c>
      <c r="L15" s="6"/>
    </row>
    <row r="16" spans="1:12" x14ac:dyDescent="0.25">
      <c r="A16" s="57">
        <v>1.1000000000000001</v>
      </c>
      <c r="B16" s="6" t="s">
        <v>22</v>
      </c>
      <c r="C16" s="6" t="s">
        <v>153</v>
      </c>
      <c r="D16" s="44">
        <v>43007</v>
      </c>
      <c r="E16" s="2" t="s">
        <v>159</v>
      </c>
      <c r="F16" s="6">
        <v>1</v>
      </c>
      <c r="G16" s="43">
        <v>2.2000000000000002</v>
      </c>
      <c r="H16" s="54"/>
      <c r="I16" s="10">
        <f t="shared" si="0"/>
        <v>2.2000000000000002</v>
      </c>
      <c r="J16" s="10">
        <f t="shared" si="1"/>
        <v>0.35200000000000004</v>
      </c>
      <c r="K16" s="54">
        <f t="shared" si="2"/>
        <v>17.036799999999999</v>
      </c>
      <c r="L16" s="6"/>
    </row>
    <row r="17" spans="1:12" x14ac:dyDescent="0.25">
      <c r="A17" s="56">
        <v>1.1100000000000001</v>
      </c>
      <c r="B17" s="6" t="s">
        <v>30</v>
      </c>
      <c r="C17" s="6" t="s">
        <v>39</v>
      </c>
      <c r="D17" s="44">
        <v>42916</v>
      </c>
      <c r="E17" s="2" t="s">
        <v>119</v>
      </c>
      <c r="F17" s="6">
        <v>6</v>
      </c>
      <c r="G17" s="6">
        <v>4.8</v>
      </c>
      <c r="H17" s="54">
        <f t="shared" ref="H17:H22" si="4">G17*0.16</f>
        <v>0.76800000000000002</v>
      </c>
      <c r="I17" s="10">
        <f t="shared" si="0"/>
        <v>0.79999999999999993</v>
      </c>
      <c r="J17" s="10">
        <f t="shared" si="1"/>
        <v>0.128</v>
      </c>
      <c r="K17" s="54">
        <f t="shared" si="2"/>
        <v>6.1951999999999998</v>
      </c>
      <c r="L17" s="6"/>
    </row>
    <row r="18" spans="1:12" x14ac:dyDescent="0.25">
      <c r="A18" s="56">
        <v>1.1100000000000001</v>
      </c>
      <c r="B18" s="6" t="s">
        <v>30</v>
      </c>
      <c r="C18" s="6" t="s">
        <v>39</v>
      </c>
      <c r="D18" s="44">
        <v>42927</v>
      </c>
      <c r="E18" s="2" t="s">
        <v>119</v>
      </c>
      <c r="F18" s="6">
        <v>6</v>
      </c>
      <c r="G18" s="6">
        <v>4.8</v>
      </c>
      <c r="H18" s="54">
        <f t="shared" si="4"/>
        <v>0.76800000000000002</v>
      </c>
      <c r="I18" s="10">
        <f t="shared" si="0"/>
        <v>0.79999999999999993</v>
      </c>
      <c r="J18" s="10">
        <f t="shared" si="1"/>
        <v>0.128</v>
      </c>
      <c r="K18" s="54">
        <f t="shared" si="2"/>
        <v>6.1951999999999998</v>
      </c>
      <c r="L18" s="6"/>
    </row>
    <row r="19" spans="1:12" x14ac:dyDescent="0.25">
      <c r="A19" s="56">
        <v>1.1200000000000001</v>
      </c>
      <c r="B19" s="6" t="s">
        <v>122</v>
      </c>
      <c r="C19" s="6" t="s">
        <v>52</v>
      </c>
      <c r="D19" s="44">
        <v>42895</v>
      </c>
      <c r="E19" s="2" t="s">
        <v>121</v>
      </c>
      <c r="F19" s="6">
        <v>2</v>
      </c>
      <c r="G19" s="6">
        <v>1.2</v>
      </c>
      <c r="H19" s="54">
        <f t="shared" si="4"/>
        <v>0.192</v>
      </c>
      <c r="I19" s="10">
        <f t="shared" si="0"/>
        <v>0.6</v>
      </c>
      <c r="J19" s="10">
        <f t="shared" si="1"/>
        <v>9.6000000000000002E-2</v>
      </c>
      <c r="K19" s="54">
        <f t="shared" si="2"/>
        <v>4.6463999999999999</v>
      </c>
      <c r="L19" s="6" t="s">
        <v>149</v>
      </c>
    </row>
    <row r="20" spans="1:12" x14ac:dyDescent="0.25">
      <c r="A20" s="56">
        <v>1.1200000000000001</v>
      </c>
      <c r="B20" s="6" t="s">
        <v>29</v>
      </c>
      <c r="C20" s="6">
        <v>20173</v>
      </c>
      <c r="D20" s="44">
        <v>42927</v>
      </c>
      <c r="E20" s="2" t="s">
        <v>123</v>
      </c>
      <c r="F20" s="6">
        <v>4</v>
      </c>
      <c r="G20" s="6">
        <v>4.8</v>
      </c>
      <c r="H20" s="54">
        <f t="shared" si="4"/>
        <v>0.76800000000000002</v>
      </c>
      <c r="I20" s="10">
        <f t="shared" si="0"/>
        <v>1.2</v>
      </c>
      <c r="J20" s="10">
        <f t="shared" si="1"/>
        <v>0.192</v>
      </c>
      <c r="K20" s="54">
        <f t="shared" si="2"/>
        <v>9.2927999999999997</v>
      </c>
      <c r="L20" s="6"/>
    </row>
    <row r="21" spans="1:12" x14ac:dyDescent="0.25">
      <c r="A21" s="56">
        <v>1.1200000000000001</v>
      </c>
      <c r="B21" s="6" t="s">
        <v>122</v>
      </c>
      <c r="C21" s="6" t="s">
        <v>52</v>
      </c>
      <c r="D21" s="44">
        <v>42927</v>
      </c>
      <c r="E21" s="2" t="s">
        <v>121</v>
      </c>
      <c r="F21" s="6">
        <v>2</v>
      </c>
      <c r="G21" s="6">
        <v>2.4</v>
      </c>
      <c r="H21" s="54">
        <f t="shared" si="4"/>
        <v>0.38400000000000001</v>
      </c>
      <c r="I21" s="10">
        <f t="shared" si="0"/>
        <v>1.2</v>
      </c>
      <c r="J21" s="10">
        <f t="shared" si="1"/>
        <v>0.192</v>
      </c>
      <c r="K21" s="54">
        <f t="shared" si="2"/>
        <v>9.2927999999999997</v>
      </c>
      <c r="L21" s="6"/>
    </row>
    <row r="22" spans="1:12" x14ac:dyDescent="0.25">
      <c r="A22" s="56">
        <v>1.1200000000000001</v>
      </c>
      <c r="B22" s="6" t="s">
        <v>29</v>
      </c>
      <c r="C22" s="6" t="s">
        <v>39</v>
      </c>
      <c r="D22" s="44">
        <v>42937</v>
      </c>
      <c r="E22" s="2" t="s">
        <v>117</v>
      </c>
      <c r="F22" s="6">
        <v>8</v>
      </c>
      <c r="G22" s="6">
        <v>8</v>
      </c>
      <c r="H22" s="54">
        <f t="shared" si="4"/>
        <v>1.28</v>
      </c>
      <c r="I22" s="10">
        <f t="shared" si="0"/>
        <v>1</v>
      </c>
      <c r="J22" s="10">
        <f t="shared" si="1"/>
        <v>0.16</v>
      </c>
      <c r="K22" s="54">
        <f t="shared" si="2"/>
        <v>7.7439999999999998</v>
      </c>
      <c r="L22" s="6"/>
    </row>
    <row r="23" spans="1:12" x14ac:dyDescent="0.25">
      <c r="A23" s="57">
        <v>1.1200000000000001</v>
      </c>
      <c r="B23" s="6" t="s">
        <v>29</v>
      </c>
      <c r="C23" s="6" t="s">
        <v>48</v>
      </c>
      <c r="D23" s="44">
        <v>42956</v>
      </c>
      <c r="E23" s="2" t="s">
        <v>148</v>
      </c>
      <c r="F23" s="6">
        <v>4</v>
      </c>
      <c r="G23" s="43">
        <v>2.8</v>
      </c>
      <c r="H23" s="54"/>
      <c r="I23" s="10">
        <f t="shared" si="0"/>
        <v>0.7</v>
      </c>
      <c r="J23" s="10">
        <f t="shared" si="1"/>
        <v>0.11199999999999999</v>
      </c>
      <c r="K23" s="54">
        <f t="shared" si="2"/>
        <v>5.420799999999999</v>
      </c>
      <c r="L23" s="6"/>
    </row>
    <row r="24" spans="1:12" x14ac:dyDescent="0.25">
      <c r="A24" s="56">
        <v>1.1299999999999999</v>
      </c>
      <c r="B24" s="6" t="s">
        <v>20</v>
      </c>
      <c r="C24" s="6" t="s">
        <v>67</v>
      </c>
      <c r="D24" s="44">
        <v>42937</v>
      </c>
      <c r="E24" s="2" t="s">
        <v>114</v>
      </c>
      <c r="F24" s="6">
        <v>2</v>
      </c>
      <c r="G24" s="6">
        <v>2.4</v>
      </c>
      <c r="H24" s="54">
        <f>G24*0.16</f>
        <v>0.38400000000000001</v>
      </c>
      <c r="I24" s="10">
        <f t="shared" si="0"/>
        <v>1.2</v>
      </c>
      <c r="J24" s="10">
        <f t="shared" si="1"/>
        <v>0.192</v>
      </c>
      <c r="K24" s="54">
        <f t="shared" si="2"/>
        <v>9.2927999999999997</v>
      </c>
      <c r="L24" s="6"/>
    </row>
    <row r="25" spans="1:12" ht="30" x14ac:dyDescent="0.25">
      <c r="A25" s="57">
        <v>1.1299999999999999</v>
      </c>
      <c r="B25" s="45" t="s">
        <v>20</v>
      </c>
      <c r="C25" s="43" t="s">
        <v>67</v>
      </c>
      <c r="D25" s="44">
        <v>42956</v>
      </c>
      <c r="E25" s="2" t="s">
        <v>114</v>
      </c>
      <c r="F25" s="6">
        <v>2</v>
      </c>
      <c r="G25" s="43">
        <v>2.4</v>
      </c>
      <c r="H25" s="54"/>
      <c r="I25" s="10">
        <f t="shared" si="0"/>
        <v>1.2</v>
      </c>
      <c r="J25" s="10">
        <f t="shared" si="1"/>
        <v>0.192</v>
      </c>
      <c r="K25" s="54">
        <f t="shared" si="2"/>
        <v>9.2927999999999997</v>
      </c>
      <c r="L25" s="6"/>
    </row>
    <row r="26" spans="1:12" ht="30" x14ac:dyDescent="0.25">
      <c r="A26" s="57">
        <v>1.1299999999999999</v>
      </c>
      <c r="B26" s="45" t="s">
        <v>20</v>
      </c>
      <c r="C26" s="43" t="s">
        <v>67</v>
      </c>
      <c r="D26" s="44">
        <v>42965</v>
      </c>
      <c r="E26" s="2" t="s">
        <v>114</v>
      </c>
      <c r="F26" s="6">
        <v>2</v>
      </c>
      <c r="G26" s="43">
        <v>2.4</v>
      </c>
      <c r="H26" s="54"/>
      <c r="I26" s="10">
        <f t="shared" si="0"/>
        <v>1.2</v>
      </c>
      <c r="J26" s="10">
        <f t="shared" si="1"/>
        <v>0.192</v>
      </c>
      <c r="K26" s="54">
        <f t="shared" si="2"/>
        <v>9.2927999999999997</v>
      </c>
      <c r="L26" s="6"/>
    </row>
    <row r="27" spans="1:12" x14ac:dyDescent="0.25">
      <c r="A27" s="56">
        <v>1.1399999999999999</v>
      </c>
      <c r="B27" s="6" t="s">
        <v>3</v>
      </c>
      <c r="C27" s="6" t="s">
        <v>40</v>
      </c>
      <c r="D27" s="44">
        <v>42895</v>
      </c>
      <c r="E27" s="2" t="s">
        <v>130</v>
      </c>
      <c r="F27" s="6">
        <v>1</v>
      </c>
      <c r="G27" s="6">
        <v>1.2</v>
      </c>
      <c r="H27" s="54">
        <f t="shared" ref="H27:H33" si="5">G27*0.16</f>
        <v>0.192</v>
      </c>
      <c r="I27" s="10">
        <f t="shared" si="0"/>
        <v>1.2</v>
      </c>
      <c r="J27" s="10">
        <f t="shared" si="1"/>
        <v>0.192</v>
      </c>
      <c r="K27" s="54">
        <f t="shared" si="2"/>
        <v>9.2927999999999997</v>
      </c>
      <c r="L27" s="6"/>
    </row>
    <row r="28" spans="1:12" x14ac:dyDescent="0.25">
      <c r="A28" s="56">
        <v>1.1399999999999999</v>
      </c>
      <c r="B28" s="6" t="s">
        <v>2</v>
      </c>
      <c r="C28" s="6" t="s">
        <v>89</v>
      </c>
      <c r="D28" s="44">
        <v>42902</v>
      </c>
      <c r="E28" s="2" t="s">
        <v>127</v>
      </c>
      <c r="F28" s="6">
        <v>2</v>
      </c>
      <c r="G28" s="6">
        <v>4.4000000000000004</v>
      </c>
      <c r="H28" s="54">
        <f t="shared" si="5"/>
        <v>0.70400000000000007</v>
      </c>
      <c r="I28" s="10">
        <f t="shared" si="0"/>
        <v>2.2000000000000002</v>
      </c>
      <c r="J28" s="10">
        <f t="shared" si="1"/>
        <v>0.35200000000000004</v>
      </c>
      <c r="K28" s="54">
        <f t="shared" si="2"/>
        <v>17.036799999999999</v>
      </c>
      <c r="L28" s="6"/>
    </row>
    <row r="29" spans="1:12" x14ac:dyDescent="0.25">
      <c r="A29" s="56">
        <v>1.1399999999999999</v>
      </c>
      <c r="B29" s="6" t="s">
        <v>3</v>
      </c>
      <c r="C29" s="6" t="s">
        <v>40</v>
      </c>
      <c r="D29" s="44">
        <v>42902</v>
      </c>
      <c r="E29" s="2" t="s">
        <v>130</v>
      </c>
      <c r="F29" s="6">
        <v>1</v>
      </c>
      <c r="G29" s="6">
        <v>1.2</v>
      </c>
      <c r="H29" s="54">
        <f t="shared" si="5"/>
        <v>0.192</v>
      </c>
      <c r="I29" s="10">
        <f t="shared" si="0"/>
        <v>1.2</v>
      </c>
      <c r="J29" s="10">
        <f t="shared" si="1"/>
        <v>0.192</v>
      </c>
      <c r="K29" s="54">
        <f t="shared" si="2"/>
        <v>9.2927999999999997</v>
      </c>
      <c r="L29" s="6"/>
    </row>
    <row r="30" spans="1:12" x14ac:dyDescent="0.25">
      <c r="A30" s="56">
        <v>1.1399999999999999</v>
      </c>
      <c r="B30" s="6" t="s">
        <v>132</v>
      </c>
      <c r="C30" s="6" t="s">
        <v>39</v>
      </c>
      <c r="D30" s="44">
        <v>42902</v>
      </c>
      <c r="E30" s="2" t="s">
        <v>121</v>
      </c>
      <c r="F30" s="6">
        <v>2</v>
      </c>
      <c r="G30" s="6">
        <v>2.4</v>
      </c>
      <c r="H30" s="54">
        <f t="shared" si="5"/>
        <v>0.38400000000000001</v>
      </c>
      <c r="I30" s="10">
        <f t="shared" si="0"/>
        <v>1.2</v>
      </c>
      <c r="J30" s="10">
        <f t="shared" si="1"/>
        <v>0.192</v>
      </c>
      <c r="K30" s="54">
        <f t="shared" si="2"/>
        <v>9.2927999999999997</v>
      </c>
      <c r="L30" s="6"/>
    </row>
    <row r="31" spans="1:12" x14ac:dyDescent="0.25">
      <c r="A31" s="56">
        <v>1.1399999999999999</v>
      </c>
      <c r="B31" s="6" t="s">
        <v>2</v>
      </c>
      <c r="C31" s="6" t="s">
        <v>89</v>
      </c>
      <c r="D31" s="44">
        <v>42916</v>
      </c>
      <c r="E31" s="2" t="s">
        <v>127</v>
      </c>
      <c r="F31" s="6">
        <v>2</v>
      </c>
      <c r="G31" s="6">
        <v>3</v>
      </c>
      <c r="H31" s="54">
        <f t="shared" si="5"/>
        <v>0.48</v>
      </c>
      <c r="I31" s="10">
        <f t="shared" si="0"/>
        <v>1.5</v>
      </c>
      <c r="J31" s="10">
        <f t="shared" si="1"/>
        <v>0.24</v>
      </c>
      <c r="K31" s="54">
        <f t="shared" si="2"/>
        <v>11.616</v>
      </c>
      <c r="L31" s="6"/>
    </row>
    <row r="32" spans="1:12" x14ac:dyDescent="0.25">
      <c r="A32" s="56">
        <v>1.1399999999999999</v>
      </c>
      <c r="B32" s="6" t="s">
        <v>22</v>
      </c>
      <c r="C32" s="6" t="s">
        <v>38</v>
      </c>
      <c r="D32" s="44">
        <v>42916</v>
      </c>
      <c r="E32" s="2" t="s">
        <v>126</v>
      </c>
      <c r="F32" s="6">
        <v>2</v>
      </c>
      <c r="G32" s="6">
        <v>3</v>
      </c>
      <c r="H32" s="54">
        <f t="shared" si="5"/>
        <v>0.48</v>
      </c>
      <c r="I32" s="10">
        <f t="shared" si="0"/>
        <v>1.5</v>
      </c>
      <c r="J32" s="10">
        <f t="shared" si="1"/>
        <v>0.24</v>
      </c>
      <c r="K32" s="54">
        <f t="shared" si="2"/>
        <v>11.616</v>
      </c>
      <c r="L32" s="6"/>
    </row>
    <row r="33" spans="1:18" x14ac:dyDescent="0.25">
      <c r="A33" s="56">
        <v>1.18</v>
      </c>
      <c r="B33" s="6" t="s">
        <v>29</v>
      </c>
      <c r="C33" s="6" t="s">
        <v>47</v>
      </c>
      <c r="D33" s="44">
        <v>42937</v>
      </c>
      <c r="E33" s="2" t="s">
        <v>118</v>
      </c>
      <c r="F33" s="6">
        <v>4</v>
      </c>
      <c r="G33" s="6">
        <v>6.4</v>
      </c>
      <c r="H33" s="54">
        <f t="shared" si="5"/>
        <v>1.024</v>
      </c>
      <c r="I33" s="10">
        <f t="shared" si="0"/>
        <v>1.6</v>
      </c>
      <c r="J33" s="10">
        <f t="shared" si="1"/>
        <v>0.25600000000000001</v>
      </c>
      <c r="K33" s="54">
        <f t="shared" si="2"/>
        <v>12.3904</v>
      </c>
      <c r="L33" s="6"/>
      <c r="M33" s="17"/>
    </row>
    <row r="34" spans="1:18" x14ac:dyDescent="0.25">
      <c r="A34" s="57">
        <v>1.18</v>
      </c>
      <c r="B34" s="6" t="s">
        <v>29</v>
      </c>
      <c r="C34" s="6" t="s">
        <v>39</v>
      </c>
      <c r="D34" s="44">
        <v>42956</v>
      </c>
      <c r="E34" s="2" t="s">
        <v>151</v>
      </c>
      <c r="F34" s="6">
        <v>7</v>
      </c>
      <c r="G34" s="43">
        <v>6</v>
      </c>
      <c r="H34" s="54"/>
      <c r="I34" s="10">
        <f t="shared" ref="I34:I65" si="6">G34/F34</f>
        <v>0.8571428571428571</v>
      </c>
      <c r="J34" s="10">
        <f t="shared" ref="J34:J65" si="7">I34*0.16</f>
        <v>0.13714285714285715</v>
      </c>
      <c r="K34" s="54">
        <f t="shared" ref="K34:K65" si="8">(J34*(43560/900))</f>
        <v>6.6377142857142859</v>
      </c>
      <c r="L34" s="6"/>
    </row>
    <row r="35" spans="1:18" x14ac:dyDescent="0.25">
      <c r="A35" s="57">
        <v>1.18</v>
      </c>
      <c r="B35" s="6" t="s">
        <v>29</v>
      </c>
      <c r="C35" s="6" t="s">
        <v>51</v>
      </c>
      <c r="D35" s="44">
        <v>42965</v>
      </c>
      <c r="E35" s="2" t="s">
        <v>125</v>
      </c>
      <c r="F35" s="6">
        <v>3</v>
      </c>
      <c r="G35" s="43">
        <v>3</v>
      </c>
      <c r="H35" s="54"/>
      <c r="I35" s="10">
        <f t="shared" si="6"/>
        <v>1</v>
      </c>
      <c r="J35" s="10">
        <f t="shared" si="7"/>
        <v>0.16</v>
      </c>
      <c r="K35" s="54">
        <f t="shared" si="8"/>
        <v>7.7439999999999998</v>
      </c>
      <c r="L35" s="6"/>
    </row>
    <row r="36" spans="1:18" x14ac:dyDescent="0.25">
      <c r="A36" s="56">
        <v>3.04</v>
      </c>
      <c r="B36" s="6" t="s">
        <v>23</v>
      </c>
      <c r="C36" s="6" t="s">
        <v>57</v>
      </c>
      <c r="D36" s="44">
        <v>42916</v>
      </c>
      <c r="E36" s="2" t="s">
        <v>116</v>
      </c>
      <c r="F36" s="6">
        <v>3</v>
      </c>
      <c r="G36" s="6">
        <v>2.4</v>
      </c>
      <c r="H36" s="54">
        <f t="shared" ref="H36:H44" si="9">G36*0.16</f>
        <v>0.38400000000000001</v>
      </c>
      <c r="I36" s="10">
        <f t="shared" si="6"/>
        <v>0.79999999999999993</v>
      </c>
      <c r="J36" s="10">
        <f t="shared" si="7"/>
        <v>0.128</v>
      </c>
      <c r="K36" s="54">
        <f t="shared" si="8"/>
        <v>6.1951999999999998</v>
      </c>
      <c r="L36" s="6"/>
    </row>
    <row r="37" spans="1:18" x14ac:dyDescent="0.25">
      <c r="A37" s="56">
        <v>3.04</v>
      </c>
      <c r="B37" s="6" t="s">
        <v>23</v>
      </c>
      <c r="C37" s="6" t="s">
        <v>57</v>
      </c>
      <c r="D37" s="44">
        <v>42927</v>
      </c>
      <c r="E37" s="2" t="s">
        <v>116</v>
      </c>
      <c r="F37" s="6">
        <v>3</v>
      </c>
      <c r="G37" s="6">
        <v>4.8</v>
      </c>
      <c r="H37" s="54">
        <f t="shared" si="9"/>
        <v>0.76800000000000002</v>
      </c>
      <c r="I37" s="10">
        <f t="shared" si="6"/>
        <v>1.5999999999999999</v>
      </c>
      <c r="J37" s="10">
        <f t="shared" si="7"/>
        <v>0.25600000000000001</v>
      </c>
      <c r="K37" s="54">
        <f t="shared" si="8"/>
        <v>12.3904</v>
      </c>
      <c r="L37" s="6"/>
    </row>
    <row r="38" spans="1:18" x14ac:dyDescent="0.25">
      <c r="A38" s="56">
        <v>3.05</v>
      </c>
      <c r="B38" s="6" t="s">
        <v>24</v>
      </c>
      <c r="C38" s="6" t="s">
        <v>44</v>
      </c>
      <c r="D38" s="44">
        <v>42927</v>
      </c>
      <c r="E38" s="2" t="s">
        <v>125</v>
      </c>
      <c r="F38" s="6">
        <v>3</v>
      </c>
      <c r="G38" s="6">
        <v>3.6</v>
      </c>
      <c r="H38" s="54">
        <f t="shared" si="9"/>
        <v>0.57600000000000007</v>
      </c>
      <c r="I38" s="10">
        <f t="shared" si="6"/>
        <v>1.2</v>
      </c>
      <c r="J38" s="10">
        <f t="shared" si="7"/>
        <v>0.192</v>
      </c>
      <c r="K38" s="54">
        <f t="shared" si="8"/>
        <v>9.2927999999999997</v>
      </c>
      <c r="L38" s="6" t="s">
        <v>147</v>
      </c>
    </row>
    <row r="39" spans="1:18" x14ac:dyDescent="0.25">
      <c r="A39" s="56">
        <v>3.05</v>
      </c>
      <c r="B39" s="6" t="s">
        <v>23</v>
      </c>
      <c r="C39" s="6" t="s">
        <v>58</v>
      </c>
      <c r="D39" s="44">
        <v>42927</v>
      </c>
      <c r="E39" s="2" t="s">
        <v>116</v>
      </c>
      <c r="F39" s="6">
        <v>3</v>
      </c>
      <c r="G39" s="6">
        <v>3.6</v>
      </c>
      <c r="H39" s="54">
        <f t="shared" si="9"/>
        <v>0.57600000000000007</v>
      </c>
      <c r="I39" s="10">
        <f t="shared" si="6"/>
        <v>1.2</v>
      </c>
      <c r="J39" s="10">
        <f t="shared" si="7"/>
        <v>0.192</v>
      </c>
      <c r="K39" s="54">
        <f t="shared" si="8"/>
        <v>9.2927999999999997</v>
      </c>
      <c r="L39" s="6"/>
    </row>
    <row r="40" spans="1:18" x14ac:dyDescent="0.25">
      <c r="A40" s="56">
        <v>3.05</v>
      </c>
      <c r="B40" s="6" t="s">
        <v>23</v>
      </c>
      <c r="C40" s="6" t="s">
        <v>58</v>
      </c>
      <c r="D40" s="44">
        <v>42937</v>
      </c>
      <c r="E40" s="2" t="s">
        <v>116</v>
      </c>
      <c r="F40" s="6">
        <v>3</v>
      </c>
      <c r="G40" s="6">
        <v>1.2</v>
      </c>
      <c r="H40" s="54">
        <f t="shared" si="9"/>
        <v>0.192</v>
      </c>
      <c r="I40" s="10">
        <f t="shared" si="6"/>
        <v>0.39999999999999997</v>
      </c>
      <c r="J40" s="10">
        <f t="shared" si="7"/>
        <v>6.4000000000000001E-2</v>
      </c>
      <c r="K40" s="54">
        <f t="shared" si="8"/>
        <v>3.0975999999999999</v>
      </c>
      <c r="L40" s="6"/>
    </row>
    <row r="41" spans="1:18" x14ac:dyDescent="0.25">
      <c r="A41" s="56">
        <v>3.08</v>
      </c>
      <c r="B41" s="6" t="s">
        <v>104</v>
      </c>
      <c r="C41" s="6" t="s">
        <v>105</v>
      </c>
      <c r="D41" s="44">
        <v>42916</v>
      </c>
      <c r="E41" s="2" t="s">
        <v>120</v>
      </c>
      <c r="F41" s="6">
        <v>2</v>
      </c>
      <c r="G41" s="6">
        <v>3.6</v>
      </c>
      <c r="H41" s="54">
        <f t="shared" si="9"/>
        <v>0.57600000000000007</v>
      </c>
      <c r="I41" s="10">
        <f t="shared" si="6"/>
        <v>1.8</v>
      </c>
      <c r="J41" s="10">
        <f t="shared" si="7"/>
        <v>0.28800000000000003</v>
      </c>
      <c r="K41" s="54">
        <f t="shared" si="8"/>
        <v>13.939200000000001</v>
      </c>
      <c r="L41" s="6"/>
    </row>
    <row r="42" spans="1:18" x14ac:dyDescent="0.25">
      <c r="A42" s="56">
        <v>3.08</v>
      </c>
      <c r="B42" s="6" t="s">
        <v>28</v>
      </c>
      <c r="C42" s="6" t="s">
        <v>39</v>
      </c>
      <c r="D42" s="44">
        <v>42916</v>
      </c>
      <c r="E42" s="2" t="s">
        <v>115</v>
      </c>
      <c r="F42" s="6">
        <v>4</v>
      </c>
      <c r="G42" s="6">
        <v>3</v>
      </c>
      <c r="H42" s="54">
        <f t="shared" si="9"/>
        <v>0.48</v>
      </c>
      <c r="I42" s="10">
        <f t="shared" si="6"/>
        <v>0.75</v>
      </c>
      <c r="J42" s="10">
        <f t="shared" si="7"/>
        <v>0.12</v>
      </c>
      <c r="K42" s="54">
        <f t="shared" si="8"/>
        <v>5.8079999999999998</v>
      </c>
      <c r="L42" s="6"/>
      <c r="M42" s="44"/>
      <c r="N42" s="10"/>
      <c r="O42" s="2"/>
      <c r="P42" s="6"/>
      <c r="Q42" s="6"/>
      <c r="R42" s="43"/>
    </row>
    <row r="43" spans="1:18" x14ac:dyDescent="0.25">
      <c r="A43" s="56">
        <v>3.08</v>
      </c>
      <c r="B43" s="6" t="s">
        <v>28</v>
      </c>
      <c r="C43" s="6" t="s">
        <v>39</v>
      </c>
      <c r="D43" s="44">
        <v>42927</v>
      </c>
      <c r="E43" s="2" t="s">
        <v>115</v>
      </c>
      <c r="F43" s="6">
        <v>4</v>
      </c>
      <c r="G43" s="6">
        <v>6</v>
      </c>
      <c r="H43" s="54">
        <f t="shared" si="9"/>
        <v>0.96</v>
      </c>
      <c r="I43" s="10">
        <f t="shared" si="6"/>
        <v>1.5</v>
      </c>
      <c r="J43" s="10">
        <f t="shared" si="7"/>
        <v>0.24</v>
      </c>
      <c r="K43" s="54">
        <f t="shared" si="8"/>
        <v>11.616</v>
      </c>
      <c r="L43" s="6"/>
      <c r="M43" s="44"/>
      <c r="N43" s="10"/>
      <c r="O43" s="2"/>
      <c r="P43" s="6"/>
      <c r="Q43" s="6"/>
      <c r="R43" s="43"/>
    </row>
    <row r="44" spans="1:18" x14ac:dyDescent="0.25">
      <c r="A44" s="56">
        <v>3.08</v>
      </c>
      <c r="B44" s="6" t="s">
        <v>106</v>
      </c>
      <c r="C44" s="6" t="s">
        <v>107</v>
      </c>
      <c r="D44" s="44">
        <v>42937</v>
      </c>
      <c r="E44" s="2">
        <v>7</v>
      </c>
      <c r="F44" s="6">
        <v>1</v>
      </c>
      <c r="G44" s="6">
        <v>1.8</v>
      </c>
      <c r="H44" s="54">
        <f t="shared" si="9"/>
        <v>0.28800000000000003</v>
      </c>
      <c r="I44" s="10">
        <f t="shared" si="6"/>
        <v>1.8</v>
      </c>
      <c r="J44" s="10">
        <f t="shared" si="7"/>
        <v>0.28800000000000003</v>
      </c>
      <c r="K44" s="54">
        <f t="shared" si="8"/>
        <v>13.939200000000001</v>
      </c>
      <c r="L44" s="6"/>
      <c r="M44" s="44"/>
      <c r="N44" s="10"/>
      <c r="O44" s="2"/>
      <c r="P44" s="45"/>
      <c r="Q44" s="43"/>
      <c r="R44" s="43"/>
    </row>
    <row r="45" spans="1:18" x14ac:dyDescent="0.25">
      <c r="A45" s="57">
        <v>3.1</v>
      </c>
      <c r="B45" s="6" t="s">
        <v>22</v>
      </c>
      <c r="C45" s="6" t="s">
        <v>45</v>
      </c>
      <c r="D45" s="44">
        <v>42996</v>
      </c>
      <c r="E45" s="2" t="s">
        <v>157</v>
      </c>
      <c r="F45" s="6">
        <v>2</v>
      </c>
      <c r="G45" s="43">
        <v>2.6</v>
      </c>
      <c r="H45" s="54"/>
      <c r="I45" s="10">
        <f t="shared" si="6"/>
        <v>1.3</v>
      </c>
      <c r="J45" s="10">
        <f t="shared" si="7"/>
        <v>0.20800000000000002</v>
      </c>
      <c r="K45" s="54">
        <f t="shared" si="8"/>
        <v>10.0672</v>
      </c>
      <c r="L45" s="6"/>
      <c r="M45" s="44"/>
      <c r="N45" s="10"/>
      <c r="O45" s="2"/>
      <c r="P45" s="6"/>
      <c r="Q45" s="6"/>
      <c r="R45" s="43"/>
    </row>
    <row r="46" spans="1:18" x14ac:dyDescent="0.25">
      <c r="A46" s="57">
        <v>3.1</v>
      </c>
      <c r="B46" s="6" t="s">
        <v>22</v>
      </c>
      <c r="C46" s="6" t="s">
        <v>65</v>
      </c>
      <c r="D46" s="44">
        <v>42996</v>
      </c>
      <c r="E46" s="2" t="s">
        <v>158</v>
      </c>
      <c r="F46" s="6">
        <v>1</v>
      </c>
      <c r="G46" s="43">
        <v>1.3</v>
      </c>
      <c r="H46" s="54"/>
      <c r="I46" s="10">
        <f t="shared" si="6"/>
        <v>1.3</v>
      </c>
      <c r="J46" s="10">
        <f t="shared" si="7"/>
        <v>0.20800000000000002</v>
      </c>
      <c r="K46" s="54">
        <f t="shared" si="8"/>
        <v>10.0672</v>
      </c>
      <c r="L46" s="6"/>
      <c r="M46" s="44"/>
      <c r="N46" s="10"/>
      <c r="O46" s="2"/>
      <c r="P46" s="6"/>
      <c r="Q46" s="6"/>
      <c r="R46" s="43"/>
    </row>
    <row r="47" spans="1:18" x14ac:dyDescent="0.25">
      <c r="A47" s="57">
        <v>3.1</v>
      </c>
      <c r="B47" s="6" t="s">
        <v>22</v>
      </c>
      <c r="C47" s="6" t="s">
        <v>45</v>
      </c>
      <c r="D47" s="44">
        <v>43007</v>
      </c>
      <c r="E47" s="2" t="s">
        <v>157</v>
      </c>
      <c r="F47" s="6">
        <v>2</v>
      </c>
      <c r="G47" s="43">
        <v>1.5</v>
      </c>
      <c r="H47" s="54"/>
      <c r="I47" s="10">
        <f t="shared" si="6"/>
        <v>0.75</v>
      </c>
      <c r="J47" s="10">
        <f t="shared" si="7"/>
        <v>0.12</v>
      </c>
      <c r="K47" s="54">
        <f t="shared" si="8"/>
        <v>5.8079999999999998</v>
      </c>
      <c r="L47" s="6"/>
      <c r="M47" s="44"/>
      <c r="N47" s="10"/>
      <c r="O47" s="2"/>
      <c r="P47" s="6"/>
      <c r="Q47" s="6"/>
      <c r="R47" s="43"/>
    </row>
    <row r="48" spans="1:18" x14ac:dyDescent="0.25">
      <c r="A48" s="57">
        <v>3.1</v>
      </c>
      <c r="B48" s="6" t="s">
        <v>132</v>
      </c>
      <c r="C48" s="6" t="s">
        <v>39</v>
      </c>
      <c r="D48" s="44">
        <v>43007</v>
      </c>
      <c r="F48" s="6">
        <v>2</v>
      </c>
      <c r="G48" s="43">
        <v>1.5</v>
      </c>
      <c r="H48" s="54"/>
      <c r="I48" s="10">
        <f t="shared" si="6"/>
        <v>0.75</v>
      </c>
      <c r="J48" s="10">
        <f t="shared" si="7"/>
        <v>0.12</v>
      </c>
      <c r="K48" s="54">
        <f t="shared" si="8"/>
        <v>5.8079999999999998</v>
      </c>
      <c r="L48" s="6"/>
      <c r="M48" s="44"/>
      <c r="N48" s="10"/>
      <c r="O48" s="2"/>
      <c r="P48" s="45"/>
      <c r="Q48" s="43"/>
      <c r="R48" s="43"/>
    </row>
    <row r="49" spans="1:18" x14ac:dyDescent="0.25">
      <c r="A49" s="56">
        <v>3.13</v>
      </c>
      <c r="B49" s="6" t="s">
        <v>30</v>
      </c>
      <c r="C49" s="6" t="s">
        <v>39</v>
      </c>
      <c r="D49" s="44">
        <v>42895</v>
      </c>
      <c r="E49" s="2" t="s">
        <v>131</v>
      </c>
      <c r="F49" s="6">
        <v>6</v>
      </c>
      <c r="G49" s="6">
        <v>4.2</v>
      </c>
      <c r="H49" s="54">
        <f>G49*0.16</f>
        <v>0.67200000000000004</v>
      </c>
      <c r="I49" s="10">
        <f t="shared" si="6"/>
        <v>0.70000000000000007</v>
      </c>
      <c r="J49" s="10">
        <f t="shared" si="7"/>
        <v>0.11200000000000002</v>
      </c>
      <c r="K49" s="54">
        <f t="shared" si="8"/>
        <v>5.4208000000000007</v>
      </c>
      <c r="L49" s="6"/>
      <c r="M49" s="44"/>
      <c r="N49" s="10"/>
      <c r="O49" s="2"/>
      <c r="P49" s="6"/>
      <c r="Q49" s="6"/>
      <c r="R49" s="43"/>
    </row>
    <row r="50" spans="1:18" x14ac:dyDescent="0.25">
      <c r="A50" s="56">
        <v>3.13</v>
      </c>
      <c r="B50" s="6" t="s">
        <v>30</v>
      </c>
      <c r="C50" s="6" t="s">
        <v>39</v>
      </c>
      <c r="D50" s="44">
        <v>42902</v>
      </c>
      <c r="E50" s="2" t="s">
        <v>131</v>
      </c>
      <c r="F50" s="6">
        <v>6</v>
      </c>
      <c r="G50" s="6">
        <v>4.2</v>
      </c>
      <c r="H50" s="54">
        <f>G50*0.16</f>
        <v>0.67200000000000004</v>
      </c>
      <c r="I50" s="10">
        <f t="shared" si="6"/>
        <v>0.70000000000000007</v>
      </c>
      <c r="J50" s="10">
        <f t="shared" si="7"/>
        <v>0.11200000000000002</v>
      </c>
      <c r="K50" s="54">
        <f t="shared" si="8"/>
        <v>5.4208000000000007</v>
      </c>
      <c r="L50" s="6"/>
      <c r="M50" s="44"/>
      <c r="N50" s="10"/>
      <c r="O50" s="2"/>
      <c r="P50" s="6"/>
      <c r="Q50" s="6"/>
      <c r="R50" s="43"/>
    </row>
    <row r="51" spans="1:18" x14ac:dyDescent="0.25">
      <c r="A51" s="56">
        <v>3.14</v>
      </c>
      <c r="B51" s="6" t="s">
        <v>29</v>
      </c>
      <c r="C51" s="6" t="s">
        <v>39</v>
      </c>
      <c r="D51" s="44">
        <v>42916</v>
      </c>
      <c r="E51" s="2" t="s">
        <v>128</v>
      </c>
      <c r="F51" s="6">
        <v>7</v>
      </c>
      <c r="G51" s="6">
        <v>4</v>
      </c>
      <c r="H51" s="54">
        <f>G51*0.16</f>
        <v>0.64</v>
      </c>
      <c r="I51" s="10">
        <f t="shared" si="6"/>
        <v>0.5714285714285714</v>
      </c>
      <c r="J51" s="10">
        <f t="shared" si="7"/>
        <v>9.1428571428571428E-2</v>
      </c>
      <c r="K51" s="54">
        <f t="shared" si="8"/>
        <v>4.4251428571428573</v>
      </c>
      <c r="L51" s="6"/>
      <c r="M51" s="44"/>
      <c r="N51" s="10"/>
      <c r="O51" s="2"/>
      <c r="P51" s="6"/>
      <c r="Q51" s="6"/>
      <c r="R51" s="43"/>
    </row>
    <row r="52" spans="1:18" x14ac:dyDescent="0.25">
      <c r="A52" s="56">
        <v>3.14</v>
      </c>
      <c r="B52" s="6" t="s">
        <v>29</v>
      </c>
      <c r="C52" s="6" t="s">
        <v>39</v>
      </c>
      <c r="D52" s="44">
        <v>42927</v>
      </c>
      <c r="E52" s="2" t="s">
        <v>128</v>
      </c>
      <c r="F52" s="6">
        <v>7</v>
      </c>
      <c r="G52" s="6">
        <v>7</v>
      </c>
      <c r="H52" s="54">
        <f>G52*0.16</f>
        <v>1.1200000000000001</v>
      </c>
      <c r="I52" s="10">
        <f t="shared" si="6"/>
        <v>1</v>
      </c>
      <c r="J52" s="10">
        <f t="shared" si="7"/>
        <v>0.16</v>
      </c>
      <c r="K52" s="54">
        <f t="shared" si="8"/>
        <v>7.7439999999999998</v>
      </c>
      <c r="L52" s="6"/>
      <c r="M52" s="44"/>
      <c r="N52" s="10"/>
      <c r="O52" s="2"/>
      <c r="P52" s="6"/>
      <c r="Q52" s="6"/>
      <c r="R52" s="43"/>
    </row>
    <row r="53" spans="1:18" x14ac:dyDescent="0.25">
      <c r="A53" s="57">
        <v>3.15</v>
      </c>
      <c r="B53" s="6" t="s">
        <v>26</v>
      </c>
      <c r="C53" s="6" t="s">
        <v>39</v>
      </c>
      <c r="D53" s="44">
        <v>42956</v>
      </c>
      <c r="E53" s="2" t="s">
        <v>125</v>
      </c>
      <c r="F53" s="6">
        <v>3</v>
      </c>
      <c r="G53" s="43">
        <v>0.3</v>
      </c>
      <c r="H53" s="54"/>
      <c r="I53" s="10">
        <f t="shared" si="6"/>
        <v>9.9999999999999992E-2</v>
      </c>
      <c r="J53" s="10">
        <f t="shared" si="7"/>
        <v>1.6E-2</v>
      </c>
      <c r="K53" s="54">
        <f t="shared" si="8"/>
        <v>0.77439999999999998</v>
      </c>
      <c r="L53" s="6"/>
      <c r="M53" s="44"/>
      <c r="N53" s="10"/>
      <c r="O53" s="2"/>
      <c r="P53" s="6"/>
      <c r="Q53" s="6"/>
      <c r="R53" s="43"/>
    </row>
    <row r="54" spans="1:18" x14ac:dyDescent="0.25">
      <c r="A54" s="57">
        <v>3.15</v>
      </c>
      <c r="B54" s="6" t="s">
        <v>26</v>
      </c>
      <c r="C54" s="6" t="s">
        <v>39</v>
      </c>
      <c r="D54" s="44">
        <v>42965</v>
      </c>
      <c r="E54" s="2" t="s">
        <v>125</v>
      </c>
      <c r="F54" s="6">
        <v>3</v>
      </c>
      <c r="G54" s="43">
        <v>0.3</v>
      </c>
      <c r="H54" s="54"/>
      <c r="I54" s="10">
        <f t="shared" si="6"/>
        <v>9.9999999999999992E-2</v>
      </c>
      <c r="J54" s="10">
        <f t="shared" si="7"/>
        <v>1.6E-2</v>
      </c>
      <c r="K54" s="54">
        <f t="shared" si="8"/>
        <v>0.77439999999999998</v>
      </c>
      <c r="L54" s="6"/>
    </row>
    <row r="55" spans="1:18" x14ac:dyDescent="0.25">
      <c r="A55" s="57">
        <v>3.15</v>
      </c>
      <c r="B55" s="6" t="s">
        <v>87</v>
      </c>
      <c r="C55" s="6" t="s">
        <v>108</v>
      </c>
      <c r="D55" s="44">
        <v>42965</v>
      </c>
      <c r="E55" s="2" t="s">
        <v>116</v>
      </c>
      <c r="F55" s="6">
        <v>1</v>
      </c>
      <c r="G55" s="43">
        <v>0.6</v>
      </c>
      <c r="H55" s="54"/>
      <c r="I55" s="10">
        <f t="shared" si="6"/>
        <v>0.6</v>
      </c>
      <c r="J55" s="10">
        <f t="shared" si="7"/>
        <v>9.6000000000000002E-2</v>
      </c>
      <c r="K55" s="54">
        <f t="shared" si="8"/>
        <v>4.6463999999999999</v>
      </c>
      <c r="L55" s="6"/>
    </row>
    <row r="56" spans="1:18" x14ac:dyDescent="0.25">
      <c r="A56" s="57">
        <v>3.15</v>
      </c>
      <c r="B56" s="6" t="s">
        <v>87</v>
      </c>
      <c r="C56" s="6" t="s">
        <v>108</v>
      </c>
      <c r="D56" s="44">
        <v>42986</v>
      </c>
      <c r="E56" s="2" t="s">
        <v>116</v>
      </c>
      <c r="F56" s="6">
        <v>1</v>
      </c>
      <c r="G56" s="43">
        <v>0.6</v>
      </c>
      <c r="H56" s="54"/>
      <c r="I56" s="10">
        <f t="shared" si="6"/>
        <v>0.6</v>
      </c>
      <c r="J56" s="10">
        <f t="shared" si="7"/>
        <v>9.6000000000000002E-2</v>
      </c>
      <c r="K56" s="54">
        <f t="shared" si="8"/>
        <v>4.6463999999999999</v>
      </c>
      <c r="L56" s="6"/>
    </row>
    <row r="57" spans="1:18" x14ac:dyDescent="0.25">
      <c r="A57" s="57">
        <v>3.15</v>
      </c>
      <c r="B57" s="6" t="s">
        <v>87</v>
      </c>
      <c r="C57" s="6" t="s">
        <v>108</v>
      </c>
      <c r="D57" s="44">
        <v>42996</v>
      </c>
      <c r="E57" s="2" t="s">
        <v>116</v>
      </c>
      <c r="F57" s="6">
        <v>1</v>
      </c>
      <c r="G57" s="43">
        <v>0.6</v>
      </c>
      <c r="H57" s="54"/>
      <c r="I57" s="10">
        <f t="shared" si="6"/>
        <v>0.6</v>
      </c>
      <c r="J57" s="10">
        <f t="shared" si="7"/>
        <v>9.6000000000000002E-2</v>
      </c>
      <c r="K57" s="54">
        <f t="shared" si="8"/>
        <v>4.6463999999999999</v>
      </c>
      <c r="L57" s="6"/>
    </row>
    <row r="58" spans="1:18" x14ac:dyDescent="0.25">
      <c r="A58" s="56">
        <v>5.05</v>
      </c>
      <c r="B58" s="6" t="s">
        <v>25</v>
      </c>
      <c r="C58" s="6" t="s">
        <v>39</v>
      </c>
      <c r="D58" s="44">
        <v>42937</v>
      </c>
      <c r="E58" s="2" t="s">
        <v>39</v>
      </c>
      <c r="F58" s="6">
        <v>7</v>
      </c>
      <c r="G58" s="6">
        <v>10</v>
      </c>
      <c r="H58" s="54">
        <f>G58*0.16</f>
        <v>1.6</v>
      </c>
      <c r="I58" s="10">
        <f t="shared" si="6"/>
        <v>1.4285714285714286</v>
      </c>
      <c r="J58" s="10">
        <f t="shared" si="7"/>
        <v>0.22857142857142859</v>
      </c>
      <c r="K58" s="54">
        <f t="shared" si="8"/>
        <v>11.062857142857144</v>
      </c>
      <c r="L58" s="6"/>
    </row>
    <row r="59" spans="1:18" x14ac:dyDescent="0.25">
      <c r="A59" s="56" t="s">
        <v>99</v>
      </c>
      <c r="B59" s="6" t="s">
        <v>20</v>
      </c>
      <c r="C59" s="6" t="s">
        <v>67</v>
      </c>
      <c r="D59" s="44">
        <v>42996</v>
      </c>
      <c r="E59" s="2" t="s">
        <v>124</v>
      </c>
      <c r="F59" s="6">
        <v>1</v>
      </c>
      <c r="G59" s="43">
        <v>1.2</v>
      </c>
      <c r="H59" s="54"/>
      <c r="I59" s="10">
        <f t="shared" si="6"/>
        <v>1.2</v>
      </c>
      <c r="J59" s="10">
        <f t="shared" si="7"/>
        <v>0.192</v>
      </c>
      <c r="K59" s="54">
        <f t="shared" si="8"/>
        <v>9.2927999999999997</v>
      </c>
      <c r="L59" s="6"/>
    </row>
    <row r="60" spans="1:18" x14ac:dyDescent="0.25">
      <c r="A60" s="56" t="s">
        <v>99</v>
      </c>
      <c r="B60" s="6" t="s">
        <v>3</v>
      </c>
      <c r="C60" s="6" t="s">
        <v>152</v>
      </c>
      <c r="D60" s="44">
        <v>43007</v>
      </c>
      <c r="E60" s="2" t="s">
        <v>130</v>
      </c>
      <c r="F60" s="6">
        <v>1</v>
      </c>
      <c r="G60" s="43">
        <v>2.2999999999999998</v>
      </c>
      <c r="H60" s="54"/>
      <c r="I60" s="10">
        <f t="shared" si="6"/>
        <v>2.2999999999999998</v>
      </c>
      <c r="J60" s="10">
        <f t="shared" si="7"/>
        <v>0.36799999999999999</v>
      </c>
      <c r="K60" s="54">
        <f t="shared" si="8"/>
        <v>17.811199999999999</v>
      </c>
      <c r="L60" s="6"/>
    </row>
    <row r="61" spans="1:18" x14ac:dyDescent="0.25">
      <c r="A61" s="56" t="s">
        <v>99</v>
      </c>
      <c r="B61" s="6" t="s">
        <v>20</v>
      </c>
      <c r="C61" s="6" t="s">
        <v>67</v>
      </c>
      <c r="D61" s="44">
        <v>43007</v>
      </c>
      <c r="E61" s="2" t="s">
        <v>124</v>
      </c>
      <c r="F61" s="6">
        <v>1</v>
      </c>
      <c r="G61" s="43">
        <v>1.2</v>
      </c>
      <c r="H61" s="54"/>
      <c r="I61" s="10">
        <f t="shared" si="6"/>
        <v>1.2</v>
      </c>
      <c r="J61" s="10">
        <f t="shared" si="7"/>
        <v>0.192</v>
      </c>
      <c r="K61" s="54">
        <f t="shared" si="8"/>
        <v>9.2927999999999997</v>
      </c>
      <c r="L61" s="6"/>
    </row>
    <row r="62" spans="1:18" x14ac:dyDescent="0.25">
      <c r="A62" s="56" t="s">
        <v>99</v>
      </c>
      <c r="B62" s="6" t="s">
        <v>155</v>
      </c>
      <c r="C62" s="6" t="s">
        <v>67</v>
      </c>
      <c r="D62" s="44">
        <v>43007</v>
      </c>
      <c r="F62" s="6">
        <v>1</v>
      </c>
      <c r="G62" s="43">
        <v>1.2</v>
      </c>
      <c r="H62" s="54"/>
      <c r="I62" s="10">
        <f t="shared" si="6"/>
        <v>1.2</v>
      </c>
      <c r="J62" s="10">
        <f t="shared" si="7"/>
        <v>0.192</v>
      </c>
      <c r="K62" s="54">
        <f t="shared" si="8"/>
        <v>9.2927999999999997</v>
      </c>
      <c r="L62" s="6"/>
    </row>
    <row r="63" spans="1:18" x14ac:dyDescent="0.25">
      <c r="A63" s="56" t="s">
        <v>99</v>
      </c>
      <c r="B63" s="6" t="s">
        <v>3</v>
      </c>
      <c r="C63" s="6" t="s">
        <v>152</v>
      </c>
      <c r="D63" s="44">
        <v>43024</v>
      </c>
      <c r="E63" s="2" t="s">
        <v>130</v>
      </c>
      <c r="F63" s="6">
        <v>1</v>
      </c>
      <c r="G63" s="43">
        <v>1.2</v>
      </c>
      <c r="H63" s="54"/>
      <c r="I63" s="10">
        <f t="shared" si="6"/>
        <v>1.2</v>
      </c>
      <c r="J63" s="10">
        <f t="shared" si="7"/>
        <v>0.192</v>
      </c>
      <c r="K63" s="54">
        <f t="shared" si="8"/>
        <v>9.2927999999999997</v>
      </c>
      <c r="L63" s="6"/>
    </row>
    <row r="64" spans="1:18" x14ac:dyDescent="0.25">
      <c r="A64" s="56" t="s">
        <v>99</v>
      </c>
      <c r="B64" s="6" t="s">
        <v>20</v>
      </c>
      <c r="C64" s="6" t="s">
        <v>67</v>
      </c>
      <c r="D64" s="44">
        <v>43024</v>
      </c>
      <c r="E64" s="2" t="s">
        <v>124</v>
      </c>
      <c r="F64" s="6">
        <v>1</v>
      </c>
      <c r="G64" s="43">
        <v>1.2</v>
      </c>
      <c r="H64" s="54"/>
      <c r="I64" s="10">
        <f t="shared" si="6"/>
        <v>1.2</v>
      </c>
      <c r="J64" s="10">
        <f t="shared" si="7"/>
        <v>0.192</v>
      </c>
      <c r="K64" s="54">
        <f t="shared" si="8"/>
        <v>9.2927999999999997</v>
      </c>
      <c r="L64" s="6"/>
    </row>
    <row r="65" spans="1:12" x14ac:dyDescent="0.25">
      <c r="A65" s="56" t="s">
        <v>99</v>
      </c>
      <c r="B65" s="6" t="s">
        <v>155</v>
      </c>
      <c r="C65" s="6" t="s">
        <v>67</v>
      </c>
      <c r="D65" s="44">
        <v>43024</v>
      </c>
      <c r="F65" s="6">
        <v>1</v>
      </c>
      <c r="G65" s="43">
        <v>1.2</v>
      </c>
      <c r="H65" s="54"/>
      <c r="I65" s="10">
        <f t="shared" si="6"/>
        <v>1.2</v>
      </c>
      <c r="J65" s="10">
        <f t="shared" si="7"/>
        <v>0.192</v>
      </c>
      <c r="K65" s="54">
        <f t="shared" si="8"/>
        <v>9.2927999999999997</v>
      </c>
      <c r="L65" s="6"/>
    </row>
  </sheetData>
  <autoFilter ref="A1:K38">
    <sortState ref="A2:K65">
      <sortCondition ref="A1:A38"/>
    </sortState>
  </autoFilter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2018 N calculations</vt:lpstr>
      <vt:lpstr>2017 Fertigation Planner</vt:lpstr>
      <vt:lpstr>Fertigation Schedule</vt:lpstr>
      <vt:lpstr>Fertigation Log</vt:lpstr>
      <vt:lpstr>'2017 Fertigation Planner'!Print_Area</vt:lpstr>
      <vt:lpstr>'Fertigation Schedule'!Print_Area</vt:lpstr>
      <vt:lpstr>'2017 Fertigation Planner'!Print_Titles</vt:lpstr>
      <vt:lpstr>'2018 N calculations'!Print_Titles</vt:lpstr>
      <vt:lpstr>'Fertigation Schedule'!Print_Titles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</dc:creator>
  <cp:lastModifiedBy>German, Aaron</cp:lastModifiedBy>
  <cp:lastPrinted>2017-09-24T12:59:35Z</cp:lastPrinted>
  <dcterms:created xsi:type="dcterms:W3CDTF">2017-01-06T22:17:43Z</dcterms:created>
  <dcterms:modified xsi:type="dcterms:W3CDTF">2018-04-16T15:26:50Z</dcterms:modified>
</cp:coreProperties>
</file>